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svg" ContentType="image/sv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EstaPastaDeTrabalho"/>
  <mc:AlternateContent xmlns:mc="http://schemas.openxmlformats.org/markup-compatibility/2006">
    <mc:Choice Requires="x15">
      <x15ac:absPath xmlns:x15ac="http://schemas.microsoft.com/office/spreadsheetml/2010/11/ac" url="G:\Meu Drive\Exercício 2025\1_Licitações Modalidades\CONCORRÊNCIA ELETRÔNICA\LOMBADAS\"/>
    </mc:Choice>
  </mc:AlternateContent>
  <bookViews>
    <workbookView xWindow="0" yWindow="0" windowWidth="20490" windowHeight="6930" tabRatio="656"/>
  </bookViews>
  <sheets>
    <sheet name="Orçamento" sheetId="8" r:id="rId1"/>
    <sheet name="Cronograma" sheetId="14" r:id="rId2"/>
    <sheet name="BDI" sheetId="15" r:id="rId3"/>
    <sheet name="Levantamento" sheetId="6" r:id="rId4"/>
  </sheets>
  <externalReferences>
    <externalReference r:id="rId5"/>
  </externalReferences>
  <definedNames>
    <definedName name="_xlnm.Print_Area" localSheetId="2">BDI!$A$1:$Q$51</definedName>
    <definedName name="_xlnm.Print_Area" localSheetId="1">Cronograma!$A$1:$N$27</definedName>
    <definedName name="_xlnm.Print_Area" localSheetId="0">Orçamento!$A$1:$J$21</definedName>
    <definedName name="Area_de_impressao_BDI" localSheetId="2">BDI!$H$1:$Q$53</definedName>
    <definedName name="Area_de_impressao_CronoFF" localSheetId="1">Cronograma!#REF!</definedName>
    <definedName name="Area_de_impressao_Medicao" localSheetId="0">Orçamento!$B$1:$AK$15</definedName>
    <definedName name="Area_de_impressao_Orcamento" localSheetId="0">Orçamento!$B$1:$J$15</definedName>
    <definedName name="BDI.Opcao">#REF!</definedName>
    <definedName name="BDI_CORRETO">BDI!$H$9</definedName>
    <definedName name="Print_Titles" localSheetId="0">Orçamento!$7:$7</definedName>
    <definedName name="_xlnm.Print_Titles" localSheetId="0">Orçamento!$5:$7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4" i="6" l="1"/>
  <c r="F5" i="6"/>
  <c r="F6" i="6"/>
  <c r="F7" i="6"/>
  <c r="F8" i="6"/>
  <c r="F9" i="6"/>
  <c r="F10" i="6"/>
  <c r="F11" i="6"/>
  <c r="F12" i="6"/>
  <c r="F3" i="6"/>
  <c r="L3" i="6"/>
  <c r="L4" i="6"/>
  <c r="L5" i="6"/>
  <c r="L6" i="6"/>
  <c r="L7" i="6"/>
  <c r="L8" i="6"/>
  <c r="L9" i="6"/>
  <c r="L10" i="6"/>
  <c r="L11" i="6"/>
  <c r="L12" i="6"/>
  <c r="J6" i="8"/>
  <c r="E4" i="6" l="1"/>
  <c r="E5" i="6"/>
  <c r="E6" i="6"/>
  <c r="E7" i="6"/>
  <c r="E8" i="6"/>
  <c r="E9" i="6"/>
  <c r="E10" i="6"/>
  <c r="E11" i="6"/>
  <c r="E12" i="6"/>
  <c r="E3" i="6"/>
  <c r="C8" i="14"/>
  <c r="C7" i="14"/>
  <c r="I4" i="15"/>
  <c r="I3" i="15"/>
  <c r="Q27" i="15"/>
  <c r="Q28" i="15"/>
  <c r="Q29" i="15"/>
  <c r="B12" i="14"/>
  <c r="B14" i="14"/>
  <c r="X30" i="15"/>
  <c r="W30" i="15"/>
  <c r="Q30" i="15" s="1"/>
  <c r="I10" i="8" s="1"/>
  <c r="V30" i="15"/>
  <c r="X26" i="15"/>
  <c r="W26" i="15"/>
  <c r="Q26" i="15" s="1"/>
  <c r="V26" i="15"/>
  <c r="X25" i="15"/>
  <c r="W25" i="15"/>
  <c r="Q25" i="15" s="1"/>
  <c r="V25" i="15"/>
  <c r="X24" i="15"/>
  <c r="W24" i="15"/>
  <c r="Q24" i="15" s="1"/>
  <c r="V24" i="15"/>
  <c r="X23" i="15"/>
  <c r="W23" i="15"/>
  <c r="Q23" i="15" s="1"/>
  <c r="V23" i="15"/>
  <c r="X22" i="15"/>
  <c r="W22" i="15"/>
  <c r="Q22" i="15" s="1"/>
  <c r="V22" i="15"/>
  <c r="E23" i="14"/>
  <c r="B23" i="14"/>
  <c r="E22" i="14"/>
  <c r="B22" i="14"/>
  <c r="N14" i="14"/>
  <c r="N12" i="14"/>
  <c r="E13" i="6" l="1"/>
  <c r="I13" i="8"/>
  <c r="I11" i="8"/>
  <c r="S30" i="15"/>
  <c r="J13" i="8" l="1"/>
  <c r="J12" i="8" s="1"/>
  <c r="J11" i="8"/>
  <c r="J10" i="8"/>
  <c r="I33" i="15"/>
  <c r="H33" i="15"/>
  <c r="Q31" i="15"/>
  <c r="J9" i="8" l="1"/>
  <c r="O11" i="8"/>
  <c r="R11" i="8" s="1"/>
  <c r="L11" i="8"/>
  <c r="O13" i="8"/>
  <c r="R13" i="8" s="1"/>
  <c r="O10" i="8"/>
  <c r="R10" i="8" s="1"/>
  <c r="AI6" i="8"/>
  <c r="AF6" i="8"/>
  <c r="AC6" i="8"/>
  <c r="Z6" i="8"/>
  <c r="W6" i="8"/>
  <c r="T6" i="8"/>
  <c r="AK4" i="8"/>
  <c r="AH4" i="8"/>
  <c r="AE4" i="8"/>
  <c r="AB4" i="8"/>
  <c r="Y4" i="8"/>
  <c r="AK3" i="8"/>
  <c r="AH3" i="8"/>
  <c r="AE3" i="8"/>
  <c r="AB3" i="8"/>
  <c r="Y3" i="8"/>
  <c r="AK2" i="8"/>
  <c r="AH2" i="8"/>
  <c r="AE2" i="8"/>
  <c r="AB2" i="8"/>
  <c r="Y2" i="8"/>
  <c r="AK1" i="8"/>
  <c r="AH1" i="8"/>
  <c r="AE1" i="8"/>
  <c r="AB1" i="8"/>
  <c r="Y1" i="8"/>
  <c r="L13" i="8"/>
  <c r="L10" i="8"/>
  <c r="Q11" i="8" l="1"/>
  <c r="AI11" i="8" l="1"/>
  <c r="W11" i="8"/>
  <c r="N11" i="8"/>
  <c r="Z11" i="8"/>
  <c r="AF11" i="8"/>
  <c r="T11" i="8"/>
  <c r="AC11" i="8"/>
  <c r="M11" i="8"/>
  <c r="AI10" i="8" l="1"/>
  <c r="AK11" i="8"/>
  <c r="Y11" i="8"/>
  <c r="AH11" i="8"/>
  <c r="V11" i="8"/>
  <c r="AE11" i="8"/>
  <c r="AB11" i="8"/>
  <c r="P11" i="8"/>
  <c r="S11" i="8"/>
  <c r="AF10" i="8"/>
  <c r="N13" i="8"/>
  <c r="M10" i="8"/>
  <c r="P10" i="8" s="1"/>
  <c r="P9" i="8" s="1"/>
  <c r="W10" i="8"/>
  <c r="AC10" i="8"/>
  <c r="T10" i="8"/>
  <c r="Q10" i="8"/>
  <c r="Z10" i="8"/>
  <c r="N10" i="8"/>
  <c r="M12" i="14" l="1"/>
  <c r="E12" i="14" s="1"/>
  <c r="J8" i="8"/>
  <c r="Z13" i="8"/>
  <c r="AI13" i="8"/>
  <c r="Y10" i="8"/>
  <c r="Y9" i="8" s="1"/>
  <c r="AF13" i="8"/>
  <c r="AK10" i="8"/>
  <c r="AK9" i="8" s="1"/>
  <c r="Q13" i="8"/>
  <c r="M13" i="8"/>
  <c r="AK13" i="8" s="1"/>
  <c r="T13" i="8"/>
  <c r="W13" i="8"/>
  <c r="AB10" i="8"/>
  <c r="AB9" i="8" s="1"/>
  <c r="S10" i="8"/>
  <c r="S9" i="8" s="1"/>
  <c r="V10" i="8"/>
  <c r="V9" i="8" s="1"/>
  <c r="M9" i="8"/>
  <c r="AH10" i="8"/>
  <c r="AH9" i="8" s="1"/>
  <c r="AC13" i="8"/>
  <c r="AE10" i="8"/>
  <c r="AE9" i="8" s="1"/>
  <c r="K12" i="14" l="1"/>
  <c r="G12" i="14"/>
  <c r="I12" i="14"/>
  <c r="C12" i="14"/>
  <c r="Y13" i="8"/>
  <c r="S13" i="8"/>
  <c r="P13" i="8"/>
  <c r="AH13" i="8"/>
  <c r="AE13" i="8"/>
  <c r="AB13" i="8"/>
  <c r="V13" i="8"/>
  <c r="M14" i="14" l="1"/>
  <c r="V12" i="8"/>
  <c r="M12" i="8"/>
  <c r="AK12" i="8"/>
  <c r="P12" i="8"/>
  <c r="Y12" i="8"/>
  <c r="AH12" i="8"/>
  <c r="AE12" i="8"/>
  <c r="S12" i="8"/>
  <c r="AB12" i="8"/>
  <c r="E14" i="14" l="1"/>
  <c r="E17" i="14" s="1"/>
  <c r="C14" i="14"/>
  <c r="C17" i="14" s="1"/>
  <c r="I14" i="14"/>
  <c r="I17" i="14" s="1"/>
  <c r="K14" i="14"/>
  <c r="K17" i="14" s="1"/>
  <c r="G14" i="14"/>
  <c r="G17" i="14" s="1"/>
  <c r="M17" i="14"/>
  <c r="N17" i="14" s="1"/>
  <c r="J17" i="14" l="1"/>
  <c r="L17" i="14"/>
  <c r="D17" i="14"/>
  <c r="H17" i="14"/>
  <c r="F17" i="14"/>
  <c r="J14" i="8"/>
</calcChain>
</file>

<file path=xl/sharedStrings.xml><?xml version="1.0" encoding="utf-8"?>
<sst xmlns="http://schemas.openxmlformats.org/spreadsheetml/2006/main" count="409" uniqueCount="201">
  <si>
    <t>Valor Unit.</t>
  </si>
  <si>
    <t>Valor Total</t>
  </si>
  <si>
    <t>BDI:</t>
  </si>
  <si>
    <t>TOTAL</t>
  </si>
  <si>
    <t xml:space="preserve">OBJETO:  </t>
  </si>
  <si>
    <t xml:space="preserve">LOCAL: </t>
  </si>
  <si>
    <t>___________________________________</t>
  </si>
  <si>
    <t>1.1.1</t>
  </si>
  <si>
    <t>1.1.2</t>
  </si>
  <si>
    <t>ITEM</t>
  </si>
  <si>
    <t>Quant.</t>
  </si>
  <si>
    <t>Unit. c/ BDI</t>
  </si>
  <si>
    <t>MIN</t>
  </si>
  <si>
    <t>MED</t>
  </si>
  <si>
    <t>MAX</t>
  </si>
  <si>
    <t>Construção e Reforma de Edifícios</t>
  </si>
  <si>
    <t>AC</t>
  </si>
  <si>
    <t>Construção e Reforma de Edifícios-AC</t>
  </si>
  <si>
    <t>SG</t>
  </si>
  <si>
    <t>Construção e Reforma de Edifícios-SG</t>
  </si>
  <si>
    <t>R</t>
  </si>
  <si>
    <t>Construção e Reforma de Edifícios-R</t>
  </si>
  <si>
    <t>DF</t>
  </si>
  <si>
    <t>Construção e Reforma de Edifícios-DF</t>
  </si>
  <si>
    <t>L</t>
  </si>
  <si>
    <t>Construção e Reforma de Edifícios-L</t>
  </si>
  <si>
    <t>BDI PAD</t>
  </si>
  <si>
    <t>Construção e Reforma de Edifícios-BDI PAD</t>
  </si>
  <si>
    <t>Construção de Praças Urbanas, Rodovias, Ferrovias e recapeamento e pavimentação de vias urbanas</t>
  </si>
  <si>
    <t>Construção de Praças Urbanas, Rodovias, Ferrovias e recapeamento e pavimentação de vias urbanas-AC</t>
  </si>
  <si>
    <t>Construção de Praças Urbanas, Rodovias, Ferrovias e recapeamento e pavimentação de vias urbanas-SG</t>
  </si>
  <si>
    <t>Construção de Praças Urbanas, Rodovias, Ferrovias e recapeamento e pavimentação de vias urbanas-R</t>
  </si>
  <si>
    <t>Construção de Praças Urbanas, Rodovias, Ferrovias e recapeamento e pavimentação de vias urbanas-DF</t>
  </si>
  <si>
    <t>Sobre a base de cálculo, definir a respectiva alíquota do ISS (entre 2% e 5%):</t>
  </si>
  <si>
    <t>Construção de Praças Urbanas, Rodovias, Ferrovias e recapeamento e pavimentação de vias urbanas-L</t>
  </si>
  <si>
    <t>Construção de Praças Urbanas, Rodovias, Ferrovias e recapeamento e pavimentação de vias urbanas-BDI PAD</t>
  </si>
  <si>
    <t>Construção de Redes de Abastecimento de Água, Coleta de Esgoto</t>
  </si>
  <si>
    <t>Construção de Redes de Abastecimento de Água, Coleta de Esgoto-AC</t>
  </si>
  <si>
    <t>Construção de Redes de Abastecimento de Água, Coleta de Esgoto-SG</t>
  </si>
  <si>
    <t>Construção de Redes de Abastecimento de Água, Coleta de Esgoto-R</t>
  </si>
  <si>
    <t>TIPO DE OBRA</t>
  </si>
  <si>
    <t>Construção de Redes de Abastecimento de Água, Coleta de Esgoto-DF</t>
  </si>
  <si>
    <t>(SELECIONAR)</t>
  </si>
  <si>
    <t>Construção de Redes de Abastecimento de Água, Coleta de Esgoto-L</t>
  </si>
  <si>
    <t>Construção de Redes de Abastecimento de Água, Coleta de Esgoto-BDI PAD</t>
  </si>
  <si>
    <t>Itens</t>
  </si>
  <si>
    <t>Siglas</t>
  </si>
  <si>
    <t>% Adotado</t>
  </si>
  <si>
    <t>Situação</t>
  </si>
  <si>
    <t>1º Quartil</t>
  </si>
  <si>
    <t>Médio</t>
  </si>
  <si>
    <t>3º Quartil</t>
  </si>
  <si>
    <t>Construção e Manutenção de Estações e Redes de Distribuição de Energia Elétrica</t>
  </si>
  <si>
    <t>Construção e Manutenção de Estações e Redes de Distribuição de Energia Elétrica-AC</t>
  </si>
  <si>
    <t>Construção e Manutenção de Estações e Redes de Distribuição de Energia Elétrica-SG</t>
  </si>
  <si>
    <t>Administração Central</t>
  </si>
  <si>
    <t>-</t>
  </si>
  <si>
    <t>Construção e Manutenção de Estações e Redes de Distribuição de Energia Elétrica-R</t>
  </si>
  <si>
    <t>Seguro e Garantia</t>
  </si>
  <si>
    <t>Construção e Manutenção de Estações e Redes de Distribuição de Energia Elétrica-DF</t>
  </si>
  <si>
    <t>Risco</t>
  </si>
  <si>
    <t>Construção e Manutenção de Estações e Redes de Distribuição de Energia Elétrica-L</t>
  </si>
  <si>
    <t>Despesas Financeiras</t>
  </si>
  <si>
    <t>Construção e Manutenção de Estações e Redes de Distribuição de Energia Elétrica-BDI PAD</t>
  </si>
  <si>
    <t>Lucro</t>
  </si>
  <si>
    <t>Obras Portuárias, Marítimas e Fluviais</t>
  </si>
  <si>
    <t>Obras Portuárias, Marítimas e Fluviais-AC</t>
  </si>
  <si>
    <t>Tributos (impostos COFINS 3%, e  PIS 0,65%)</t>
  </si>
  <si>
    <t>CP</t>
  </si>
  <si>
    <t>Obras Portuárias, Marítimas e Fluviais-SG</t>
  </si>
  <si>
    <t>Tributos (ISS, variável de acordo com o município)</t>
  </si>
  <si>
    <t>ISS</t>
  </si>
  <si>
    <t>Obras Portuárias, Marítimas e Fluviais-R</t>
  </si>
  <si>
    <t>CPRB</t>
  </si>
  <si>
    <t>Obras Portuárias, Marítimas e Fluviais-DF</t>
  </si>
  <si>
    <t>BDI SEM desoneração (Fórmula Acórdão TCU)</t>
  </si>
  <si>
    <t>Obras Portuárias, Marítimas e Fluviais-L</t>
  </si>
  <si>
    <t>BDI COM desoneração</t>
  </si>
  <si>
    <t>BDI DES</t>
  </si>
  <si>
    <t>Obras Portuárias, Marítimas e Fluviais-BDI PAD</t>
  </si>
  <si>
    <t>Fornecimento de Materiais e Equipamentos (aquisição indireta - em conjunto com licitação de obras)</t>
  </si>
  <si>
    <t>Fornecimento de Materiais e Equipamentos (aquisição indireta - em conjunto com licitação de obras)-AC</t>
  </si>
  <si>
    <t>Fornecimento de Materiais e Equipamentos (aquisição indireta - em conjunto com licitação de obras)-SG</t>
  </si>
  <si>
    <t>Fornecimento de Materiais e Equipamentos (aquisição indireta - em conjunto com licitação de obras)-R</t>
  </si>
  <si>
    <t>Os valores de BDI foram calculados com o emprego da fórmula:</t>
  </si>
  <si>
    <t>Fornecimento de Materiais e Equipamentos (aquisição indireta - em conjunto com licitação de obras)-DF</t>
  </si>
  <si>
    <t>Fornecimento de Materiais e Equipamentos (aquisição indireta - em conjunto com licitação de obras)-L</t>
  </si>
  <si>
    <t>Fornecimento de Materiais e Equipamentos (aquisição indireta - em conjunto com licitação de obras)-BDI PAD</t>
  </si>
  <si>
    <t>Fornecimento de Materiais e Equipamentos (aquisição direta)</t>
  </si>
  <si>
    <t>Fornecimento de Materiais e Equipamentos (aquisição direta)-AC</t>
  </si>
  <si>
    <t>Declaro para os devidos fins que, conforme legislação tributária municipal, a base de cálculo deste tipo de obra corresponde à 0%, com a respectiva alíquota de 0%.</t>
  </si>
  <si>
    <t>Fornecimento de Materiais e Equipamentos (aquisição direta)-SG</t>
  </si>
  <si>
    <t>Fornecimento de Materiais e Equipamentos (aquisição direta)-R</t>
  </si>
  <si>
    <t>Declaro para os devidos fins que o regime de Contribuição Previdenciária sobre a Receita Bruta adotado para elaboração do orçamento foi SEM Desoneração, e que esta é a alternativa mais adequada para a Administração Pública.</t>
  </si>
  <si>
    <t>Fornecimento de Materiais e Equipamentos (aquisição direta)-DF</t>
  </si>
  <si>
    <t>Fornecimento de Materiais e Equipamentos (aquisição direta)-L</t>
  </si>
  <si>
    <t>Observações:</t>
  </si>
  <si>
    <t>Estudos e Projetos, Planos e Gerenciamento e outros correlatos</t>
  </si>
  <si>
    <t>K1</t>
  </si>
  <si>
    <t>Estudos e Projetos, Planos e Gerenciamento e outros correlatos-K1</t>
  </si>
  <si>
    <t>K2</t>
  </si>
  <si>
    <t>Estudos e Projetos, Planos e Gerenciamento e outros correlatos-K2</t>
  </si>
  <si>
    <t>Estudos e Projetos, Planos e Gerenciamento e outros correlatos-</t>
  </si>
  <si>
    <t>K3</t>
  </si>
  <si>
    <t>Estudos e Projetos, Planos e Gerenciamento e outros correlatos-K3</t>
  </si>
  <si>
    <t>Estudos e Projetos, Planos e Gerenciamento e outros correlatos-BDI PAD</t>
  </si>
  <si>
    <t xml:space="preserve">Conforme legislação tributária municipal, definir estimativa de percentual da base de cálculo para o ISS: </t>
  </si>
  <si>
    <t>NÃO DESONERADO</t>
  </si>
  <si>
    <t>Tributos (Contr. Prev. sobre a Receita Bruta - 0% ou 4,5% - Desoneração)</t>
  </si>
  <si>
    <t>BDI</t>
  </si>
  <si>
    <t>REGIME PREVIDENCIÁRIO PREVISTO PARA A OBRA:</t>
  </si>
  <si>
    <t>_______________________________________</t>
  </si>
  <si>
    <t>1ª MEDIÇÃO</t>
  </si>
  <si>
    <t>Proporção</t>
  </si>
  <si>
    <t>Valor total</t>
  </si>
  <si>
    <t>ACUMULADO MEDIÇÃO</t>
  </si>
  <si>
    <t>SALDO A SER MEDIDO</t>
  </si>
  <si>
    <t>2ª MEDIÇÃO</t>
  </si>
  <si>
    <t>3ª MEDIÇÃO</t>
  </si>
  <si>
    <t>4ª MEDIÇÃO</t>
  </si>
  <si>
    <t>5ª MEDIÇÃO</t>
  </si>
  <si>
    <t>6ª MEDIÇÃO</t>
  </si>
  <si>
    <t>Contrato:</t>
  </si>
  <si>
    <t>Data Ordem de Serviço:</t>
  </si>
  <si>
    <t>Pré-Empenho (OF) CO:</t>
  </si>
  <si>
    <t>Pré-Empenho (OF) CP:</t>
  </si>
  <si>
    <t>2.2.1</t>
  </si>
  <si>
    <t>Logo da empresa Contratada</t>
  </si>
  <si>
    <t>RAZÃO SOCIAL</t>
  </si>
  <si>
    <t>CNPJ: 00.000.000/0001-00</t>
  </si>
  <si>
    <t>TOTAIS MENSAIS</t>
  </si>
  <si>
    <t>VALORES CONTRATADOS</t>
  </si>
  <si>
    <t>025/2023</t>
  </si>
  <si>
    <t>012/2023</t>
  </si>
  <si>
    <t>013/2023</t>
  </si>
  <si>
    <t>MEDIÇÃO</t>
  </si>
  <si>
    <t>DESCRIÇÃO 
DOS SERVIÇOS</t>
  </si>
  <si>
    <t>COMPOSIÇÃO DO BDI</t>
  </si>
  <si>
    <t>m²</t>
  </si>
  <si>
    <t>CDHU</t>
  </si>
  <si>
    <t>Prefeito Municipal</t>
  </si>
  <si>
    <t>Diretor de Obras e Serviços Públicos</t>
  </si>
  <si>
    <t>VIA</t>
  </si>
  <si>
    <t>COD</t>
  </si>
  <si>
    <t>FONTE</t>
  </si>
  <si>
    <t>SERVIÇO</t>
  </si>
  <si>
    <t>UNID</t>
  </si>
  <si>
    <t>QUANT</t>
  </si>
  <si>
    <t>VALOR UNIT</t>
  </si>
  <si>
    <t>VALOR TOTAL</t>
  </si>
  <si>
    <t>OBJETO:</t>
  </si>
  <si>
    <t>LOCAL:</t>
  </si>
  <si>
    <t>UNIT C/ BDI</t>
  </si>
  <si>
    <t>MMMM</t>
  </si>
  <si>
    <t>VALOR TOTAL:</t>
  </si>
  <si>
    <t>CRONOGRAMA
FÍSICO-FINANCEIRO</t>
  </si>
  <si>
    <t>1º MÊS</t>
  </si>
  <si>
    <t>2º MÊS</t>
  </si>
  <si>
    <t>3º MÊS</t>
  </si>
  <si>
    <t>4º MÊS</t>
  </si>
  <si>
    <t>5º MÊS</t>
  </si>
  <si>
    <t>PINTURA</t>
  </si>
  <si>
    <t>33.06.020</t>
  </si>
  <si>
    <t>Acrílico para quadras e pisos cimentados</t>
  </si>
  <si>
    <t>55.01.140</t>
  </si>
  <si>
    <t>Limpeza de superfície com hidrojateamento</t>
  </si>
  <si>
    <t>70.20.011</t>
  </si>
  <si>
    <t>Ondulação transversal em massa asfáltica - lombada tipo "B" - conservação de vias urbanas sem execução de recapeamento</t>
  </si>
  <si>
    <t>PLANILHA
ORÇAMENTÁRIA</t>
  </si>
  <si>
    <t>Santa Lúcia, 07 de novembro de 2.025.</t>
  </si>
  <si>
    <t>_______________________________</t>
  </si>
  <si>
    <t>________________________________</t>
  </si>
  <si>
    <r>
      <t>Data Base:</t>
    </r>
    <r>
      <rPr>
        <sz val="11"/>
        <rFont val="Calibri"/>
        <family val="2"/>
        <scheme val="minor"/>
      </rPr>
      <t xml:space="preserve">  nov/2025</t>
    </r>
  </si>
  <si>
    <r>
      <rPr>
        <b/>
        <sz val="11"/>
        <rFont val="Calibri"/>
        <family val="2"/>
        <scheme val="minor"/>
      </rPr>
      <t xml:space="preserve">Ref.:  </t>
    </r>
    <r>
      <rPr>
        <sz val="11"/>
        <rFont val="Calibri"/>
        <family val="2"/>
        <scheme val="minor"/>
      </rPr>
      <t>SINAPI 09/2025 e CDHU 198 SD</t>
    </r>
  </si>
  <si>
    <t>CONSTRUÇÃO DE LOMBADAS EM DIVERSAS VIAS DO MUNICÍPIO</t>
  </si>
  <si>
    <t>VIAS DIVERSAS</t>
  </si>
  <si>
    <t>EXECUÇÃO DE LOMBADAS</t>
  </si>
  <si>
    <t>Nº</t>
  </si>
  <si>
    <t>Av. Alfredo Trentim</t>
  </si>
  <si>
    <t>Av. Aurelio Orlandi</t>
  </si>
  <si>
    <t>Rua Ângelo Mancini</t>
  </si>
  <si>
    <t>Rua Bento de Abreu</t>
  </si>
  <si>
    <t>Rua dos Andradas</t>
  </si>
  <si>
    <t>Santa Lúcia, 12 de novembro de 2.025.</t>
  </si>
  <si>
    <t>de frente ao número</t>
  </si>
  <si>
    <t>LOMBADA 01</t>
  </si>
  <si>
    <t>LOMBADA 02</t>
  </si>
  <si>
    <t>LOMBADA 03</t>
  </si>
  <si>
    <t>LOMBADA 04</t>
  </si>
  <si>
    <t>LOMBADA 05</t>
  </si>
  <si>
    <t>LOMBADA 06</t>
  </si>
  <si>
    <t>LOMBADA 07</t>
  </si>
  <si>
    <t>LOMBADA 08</t>
  </si>
  <si>
    <t>LOMBADA 09</t>
  </si>
  <si>
    <t>LOMBADA 10</t>
  </si>
  <si>
    <t>Av. Hermínio Pongeluppe</t>
  </si>
  <si>
    <t>.</t>
  </si>
  <si>
    <t>Endereço</t>
  </si>
  <si>
    <t>ÁREA (m²)</t>
  </si>
  <si>
    <t>LARGURA (m)</t>
  </si>
  <si>
    <t>COMPRIMENTO (m)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</si>
</sst>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4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d/m/yy;@"/>
    <numFmt numFmtId="165" formatCode="[$-F800]dddd\,\ mmmm\ dd\,\ yyyy"/>
    <numFmt numFmtId="166" formatCode="_(&quot;R$ &quot;* #,##0.00_);_(&quot;R$ &quot;* \(#,##0.00\);_(&quot;R$ &quot;* \-??_);_(@_)"/>
    <numFmt numFmtId="167" formatCode="_-* #,##0.00_-;\-* #,##0.00_-;_-* \-??_-;_-@_-"/>
    <numFmt numFmtId="168" formatCode="General;General"/>
    <numFmt numFmtId="169" formatCode="dd&quot; de &quot;mmmm&quot; de &quot;yyyy"/>
    <numFmt numFmtId="170" formatCode="_(* #,##0.00_);_(* \(#,##0.00\);_(* \-??_);_(@_)"/>
    <numFmt numFmtId="171" formatCode="_-&quot;R$ &quot;* #,##0.00_-;&quot;-R$ &quot;* #,##0.00_-;_-&quot;R$ &quot;* \-??_-;_-@_-"/>
    <numFmt numFmtId="172" formatCode="[$-416]d\-mmm\-yyyy;@"/>
    <numFmt numFmtId="173" formatCode="\(0%\)"/>
    <numFmt numFmtId="174" formatCode="0.00\ &quot;m&quot;"/>
    <numFmt numFmtId="175" formatCode="0.00\ &quot;m²&quot;"/>
  </numFmts>
  <fonts count="4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sz val="11"/>
      <color indexed="62"/>
      <name val="Calibri"/>
      <family val="2"/>
    </font>
    <font>
      <sz val="9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1"/>
      <color indexed="8"/>
      <name val="Calibri"/>
      <family val="2"/>
    </font>
    <font>
      <b/>
      <sz val="15"/>
      <color indexed="54"/>
      <name val="Calibri"/>
      <family val="2"/>
    </font>
    <font>
      <b/>
      <sz val="13"/>
      <color indexed="54"/>
      <name val="Calibri"/>
      <family val="2"/>
    </font>
    <font>
      <b/>
      <sz val="11"/>
      <color indexed="54"/>
      <name val="Calibri"/>
      <family val="2"/>
    </font>
    <font>
      <sz val="18"/>
      <color indexed="54"/>
      <name val="Calibri Light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1"/>
      <color theme="10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rgb="FF0053FA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0" tint="-4.9989318521683403E-2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1E228C"/>
      <name val="Calibri"/>
      <family val="2"/>
      <scheme val="minor"/>
    </font>
    <font>
      <b/>
      <sz val="11"/>
      <color indexed="12"/>
      <name val="Calibri"/>
      <family val="2"/>
      <scheme val="minor"/>
    </font>
    <font>
      <b/>
      <sz val="11"/>
      <color indexed="10"/>
      <name val="Calibri"/>
      <family val="2"/>
      <scheme val="minor"/>
    </font>
    <font>
      <sz val="11"/>
      <color indexed="10"/>
      <name val="Calibri"/>
      <family val="2"/>
      <scheme val="minor"/>
    </font>
    <font>
      <i/>
      <sz val="11"/>
      <name val="Calibri"/>
      <family val="2"/>
      <scheme val="minor"/>
    </font>
    <font>
      <i/>
      <u/>
      <sz val="11"/>
      <name val="Calibri"/>
      <family val="2"/>
      <scheme val="minor"/>
    </font>
    <font>
      <u/>
      <sz val="11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3FA"/>
        <bgColor indexed="64"/>
      </patternFill>
    </fill>
    <fill>
      <patternFill patternType="solid">
        <fgColor rgb="FF1E228C"/>
        <bgColor indexed="6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42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43"/>
        <bgColor indexed="26"/>
      </patternFill>
    </fill>
    <fill>
      <patternFill patternType="solid">
        <fgColor indexed="24"/>
        <bgColor indexed="46"/>
      </patternFill>
    </fill>
    <fill>
      <patternFill patternType="solid">
        <fgColor indexed="22"/>
        <bgColor indexed="44"/>
      </patternFill>
    </fill>
    <fill>
      <patternFill patternType="solid">
        <fgColor indexed="49"/>
        <bgColor indexed="40"/>
      </patternFill>
    </fill>
    <fill>
      <patternFill patternType="solid">
        <fgColor indexed="57"/>
        <bgColor indexed="21"/>
      </patternFill>
    </fill>
    <fill>
      <patternFill patternType="solid">
        <fgColor indexed="9"/>
        <bgColor indexed="41"/>
      </patternFill>
    </fill>
    <fill>
      <patternFill patternType="solid">
        <fgColor indexed="55"/>
        <bgColor indexed="46"/>
      </patternFill>
    </fill>
    <fill>
      <patternFill patternType="solid">
        <fgColor indexed="53"/>
        <bgColor indexed="52"/>
      </patternFill>
    </fill>
    <fill>
      <patternFill patternType="solid">
        <fgColor indexed="51"/>
        <bgColor indexed="13"/>
      </patternFill>
    </fill>
    <fill>
      <patternFill patternType="solid">
        <fgColor indexed="62"/>
        <bgColor indexed="56"/>
      </patternFill>
    </fill>
    <fill>
      <patternFill patternType="solid">
        <fgColor indexed="31"/>
        <bgColor indexed="42"/>
      </patternFill>
    </fill>
    <fill>
      <patternFill patternType="solid">
        <fgColor rgb="FFCDDEFF"/>
        <bgColor indexed="26"/>
      </patternFill>
    </fill>
    <fill>
      <patternFill patternType="solid">
        <fgColor rgb="FF0053FA"/>
        <bgColor indexed="44"/>
      </patternFill>
    </fill>
    <fill>
      <patternFill patternType="solid">
        <fgColor rgb="FFEBF2FF"/>
        <bgColor indexed="64"/>
      </patternFill>
    </fill>
  </fills>
  <borders count="6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4"/>
      </bottom>
      <diagonal/>
    </border>
    <border>
      <left/>
      <right/>
      <top/>
      <bottom style="medium">
        <color indexed="24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theme="0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theme="0"/>
      </left>
      <right/>
      <top style="thin">
        <color indexed="8"/>
      </top>
      <bottom style="thin">
        <color indexed="8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rgb="FF1E228C"/>
      </top>
      <bottom/>
      <diagonal/>
    </border>
    <border>
      <left/>
      <right/>
      <top/>
      <bottom style="thin">
        <color rgb="FF1E228C"/>
      </bottom>
      <diagonal/>
    </border>
    <border>
      <left style="hair">
        <color rgb="FF1E228C"/>
      </left>
      <right/>
      <top style="thin">
        <color rgb="FF1E228C"/>
      </top>
      <bottom/>
      <diagonal/>
    </border>
    <border>
      <left style="hair">
        <color rgb="FF1E228C"/>
      </left>
      <right/>
      <top/>
      <bottom style="thin">
        <color rgb="FF1E228C"/>
      </bottom>
      <diagonal/>
    </border>
    <border>
      <left/>
      <right style="hair">
        <color rgb="FF1E228C"/>
      </right>
      <top style="thin">
        <color rgb="FF1E228C"/>
      </top>
      <bottom/>
      <diagonal/>
    </border>
    <border>
      <left/>
      <right style="hair">
        <color rgb="FF1E228C"/>
      </right>
      <top/>
      <bottom style="thin">
        <color rgb="FF1E228C"/>
      </bottom>
      <diagonal/>
    </border>
    <border>
      <left/>
      <right/>
      <top/>
      <bottom style="thin">
        <color theme="0"/>
      </bottom>
      <diagonal/>
    </border>
    <border>
      <left style="thin">
        <color rgb="FF1E228C"/>
      </left>
      <right/>
      <top style="thin">
        <color rgb="FF1E228C"/>
      </top>
      <bottom/>
      <diagonal/>
    </border>
    <border>
      <left style="thin">
        <color rgb="FF1E228C"/>
      </left>
      <right/>
      <top/>
      <bottom style="thin">
        <color rgb="FF1E228C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rgb="FF1E228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/>
      <top style="thin">
        <color indexed="64"/>
      </top>
      <bottom/>
      <diagonal/>
    </border>
    <border>
      <left style="thin">
        <color indexed="64"/>
      </left>
      <right style="thin">
        <color theme="0"/>
      </right>
      <top/>
      <bottom/>
      <diagonal/>
    </border>
    <border>
      <left/>
      <right style="thin">
        <color indexed="64"/>
      </right>
      <top/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rgb="FF1E228C"/>
      </top>
      <bottom/>
      <diagonal/>
    </border>
    <border>
      <left/>
      <right style="thin">
        <color indexed="64"/>
      </right>
      <top style="thin">
        <color rgb="FF1E228C"/>
      </top>
      <bottom/>
      <diagonal/>
    </border>
    <border>
      <left style="thin">
        <color indexed="64"/>
      </left>
      <right/>
      <top/>
      <bottom style="thin">
        <color rgb="FF1E228C"/>
      </bottom>
      <diagonal/>
    </border>
    <border>
      <left/>
      <right style="thin">
        <color indexed="64"/>
      </right>
      <top/>
      <bottom style="thin">
        <color rgb="FF1E228C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5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6" borderId="0" applyNumberFormat="0" applyBorder="0" applyAlignment="0" applyProtection="0"/>
    <xf numFmtId="0" fontId="5" fillId="11" borderId="0" applyNumberFormat="0" applyBorder="0" applyAlignment="0" applyProtection="0"/>
    <xf numFmtId="0" fontId="5" fillId="9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6" fillId="5" borderId="0" applyNumberFormat="0" applyBorder="0" applyAlignment="0" applyProtection="0"/>
    <xf numFmtId="0" fontId="7" fillId="14" borderId="14" applyNumberFormat="0" applyAlignment="0" applyProtection="0"/>
    <xf numFmtId="0" fontId="8" fillId="15" borderId="15" applyNumberFormat="0" applyAlignment="0" applyProtection="0"/>
    <xf numFmtId="0" fontId="9" fillId="0" borderId="16" applyNumberFormat="0" applyFill="0" applyAlignment="0" applyProtection="0"/>
    <xf numFmtId="0" fontId="5" fillId="12" borderId="0" applyNumberFormat="0" applyBorder="0" applyAlignment="0" applyProtection="0"/>
    <xf numFmtId="0" fontId="5" fillId="16" borderId="0" applyNumberFormat="0" applyBorder="0" applyAlignment="0" applyProtection="0"/>
    <xf numFmtId="0" fontId="5" fillId="15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10" fillId="6" borderId="14" applyNumberFormat="0" applyAlignment="0" applyProtection="0"/>
    <xf numFmtId="171" fontId="2" fillId="0" borderId="0" applyFill="0" applyBorder="0" applyAlignment="0" applyProtection="0"/>
    <xf numFmtId="166" fontId="2" fillId="0" borderId="0" applyFill="0" applyBorder="0" applyAlignment="0" applyProtection="0"/>
    <xf numFmtId="0" fontId="2" fillId="0" borderId="0"/>
    <xf numFmtId="0" fontId="4" fillId="0" borderId="0"/>
    <xf numFmtId="0" fontId="11" fillId="0" borderId="0"/>
    <xf numFmtId="0" fontId="2" fillId="8" borderId="17" applyNumberFormat="0" applyAlignment="0" applyProtection="0"/>
    <xf numFmtId="9" fontId="2" fillId="0" borderId="0" applyFill="0" applyBorder="0" applyAlignment="0" applyProtection="0"/>
    <xf numFmtId="9" fontId="2" fillId="0" borderId="0" applyFill="0" applyBorder="0" applyAlignment="0" applyProtection="0"/>
    <xf numFmtId="0" fontId="12" fillId="14" borderId="18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19" applyNumberFormat="0" applyFill="0" applyAlignment="0" applyProtection="0"/>
    <xf numFmtId="0" fontId="17" fillId="0" borderId="20" applyNumberFormat="0" applyFill="0" applyAlignment="0" applyProtection="0"/>
    <xf numFmtId="0" fontId="18" fillId="0" borderId="21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15" fillId="0" borderId="22" applyNumberFormat="0" applyFill="0" applyAlignment="0" applyProtection="0"/>
    <xf numFmtId="170" fontId="2" fillId="0" borderId="0" applyFill="0" applyBorder="0" applyAlignment="0" applyProtection="0"/>
    <xf numFmtId="167" fontId="2" fillId="0" borderId="0" applyFill="0" applyBorder="0" applyAlignment="0" applyProtection="0"/>
    <xf numFmtId="43" fontId="20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</cellStyleXfs>
  <cellXfs count="255">
    <xf numFmtId="0" fontId="0" fillId="0" borderId="0" xfId="0"/>
    <xf numFmtId="43" fontId="0" fillId="0" borderId="0" xfId="1" applyFont="1"/>
    <xf numFmtId="0" fontId="0" fillId="0" borderId="0" xfId="0" applyAlignment="1">
      <alignment horizontal="center"/>
    </xf>
    <xf numFmtId="0" fontId="27" fillId="2" borderId="6" xfId="0" applyFont="1" applyFill="1" applyBorder="1" applyAlignment="1">
      <alignment vertical="center" wrapText="1"/>
    </xf>
    <xf numFmtId="0" fontId="27" fillId="2" borderId="49" xfId="0" applyFont="1" applyFill="1" applyBorder="1" applyAlignment="1">
      <alignment vertical="center" wrapText="1"/>
    </xf>
    <xf numFmtId="0" fontId="28" fillId="2" borderId="49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0" fontId="27" fillId="2" borderId="1" xfId="0" applyFont="1" applyFill="1" applyBorder="1" applyAlignment="1">
      <alignment vertical="center" wrapText="1"/>
    </xf>
    <xf numFmtId="0" fontId="27" fillId="2" borderId="0" xfId="0" applyFont="1" applyFill="1" applyAlignment="1">
      <alignment vertical="center" wrapText="1"/>
    </xf>
    <xf numFmtId="0" fontId="28" fillId="2" borderId="0" xfId="0" applyFont="1" applyFill="1" applyAlignment="1">
      <alignment horizontal="left" vertical="center" wrapText="1"/>
    </xf>
    <xf numFmtId="0" fontId="27" fillId="2" borderId="0" xfId="0" applyFont="1" applyFill="1" applyAlignment="1">
      <alignment vertical="center"/>
    </xf>
    <xf numFmtId="0" fontId="29" fillId="0" borderId="0" xfId="0" applyFont="1"/>
    <xf numFmtId="0" fontId="21" fillId="0" borderId="0" xfId="0" applyFont="1" applyAlignment="1">
      <alignment vertical="center"/>
    </xf>
    <xf numFmtId="0" fontId="34" fillId="2" borderId="0" xfId="0" applyFont="1" applyFill="1" applyAlignment="1">
      <alignment vertical="center" wrapText="1"/>
    </xf>
    <xf numFmtId="0" fontId="22" fillId="2" borderId="8" xfId="4" applyFont="1" applyFill="1" applyBorder="1" applyAlignment="1">
      <alignment vertical="center" wrapText="1"/>
    </xf>
    <xf numFmtId="0" fontId="22" fillId="22" borderId="8" xfId="4" applyFont="1" applyFill="1" applyBorder="1" applyAlignment="1">
      <alignment vertical="center" wrapText="1"/>
    </xf>
    <xf numFmtId="0" fontId="0" fillId="0" borderId="0" xfId="0" applyFont="1" applyAlignment="1">
      <alignment vertical="center"/>
    </xf>
    <xf numFmtId="164" fontId="36" fillId="0" borderId="0" xfId="0" applyNumberFormat="1" applyFont="1" applyAlignment="1">
      <alignment vertical="center"/>
    </xf>
    <xf numFmtId="172" fontId="22" fillId="2" borderId="2" xfId="4" applyNumberFormat="1" applyFont="1" applyFill="1" applyBorder="1" applyAlignment="1">
      <alignment horizontal="left" vertical="center" wrapText="1"/>
    </xf>
    <xf numFmtId="172" fontId="22" fillId="22" borderId="2" xfId="4" applyNumberFormat="1" applyFont="1" applyFill="1" applyBorder="1" applyAlignment="1">
      <alignment horizontal="left" vertical="center" wrapText="1"/>
    </xf>
    <xf numFmtId="0" fontId="34" fillId="2" borderId="0" xfId="0" applyFont="1" applyFill="1" applyAlignment="1">
      <alignment vertical="center"/>
    </xf>
    <xf numFmtId="0" fontId="37" fillId="2" borderId="0" xfId="0" applyFont="1" applyFill="1" applyAlignment="1">
      <alignment vertical="center"/>
    </xf>
    <xf numFmtId="0" fontId="22" fillId="2" borderId="2" xfId="4" applyFont="1" applyFill="1" applyBorder="1" applyAlignment="1">
      <alignment vertical="center" wrapText="1"/>
    </xf>
    <xf numFmtId="0" fontId="22" fillId="22" borderId="2" xfId="4" applyFont="1" applyFill="1" applyBorder="1" applyAlignment="1">
      <alignment vertical="center" wrapText="1"/>
    </xf>
    <xf numFmtId="164" fontId="36" fillId="0" borderId="0" xfId="4" applyNumberFormat="1" applyFont="1" applyAlignment="1">
      <alignment vertical="center"/>
    </xf>
    <xf numFmtId="0" fontId="22" fillId="0" borderId="0" xfId="4" applyFont="1" applyAlignment="1">
      <alignment vertical="center"/>
    </xf>
    <xf numFmtId="164" fontId="31" fillId="0" borderId="0" xfId="4" applyNumberFormat="1" applyFont="1" applyAlignment="1">
      <alignment vertical="center"/>
    </xf>
    <xf numFmtId="44" fontId="30" fillId="2" borderId="0" xfId="2" applyFont="1" applyFill="1" applyBorder="1" applyAlignment="1">
      <alignment horizontal="center" vertical="center"/>
    </xf>
    <xf numFmtId="2" fontId="30" fillId="2" borderId="12" xfId="4" applyNumberFormat="1" applyFont="1" applyFill="1" applyBorder="1" applyAlignment="1">
      <alignment horizontal="center" vertical="center"/>
    </xf>
    <xf numFmtId="44" fontId="32" fillId="4" borderId="7" xfId="2" applyFont="1" applyFill="1" applyBorder="1" applyAlignment="1">
      <alignment horizontal="right" vertical="center"/>
    </xf>
    <xf numFmtId="44" fontId="38" fillId="4" borderId="7" xfId="2" applyFont="1" applyFill="1" applyBorder="1" applyAlignment="1">
      <alignment horizontal="right" vertical="center"/>
    </xf>
    <xf numFmtId="44" fontId="38" fillId="4" borderId="8" xfId="2" applyFont="1" applyFill="1" applyBorder="1" applyAlignment="1">
      <alignment horizontal="left" vertical="center"/>
    </xf>
    <xf numFmtId="2" fontId="32" fillId="4" borderId="7" xfId="4" applyNumberFormat="1" applyFont="1" applyFill="1" applyBorder="1" applyAlignment="1">
      <alignment horizontal="center" vertical="center"/>
    </xf>
    <xf numFmtId="44" fontId="32" fillId="4" borderId="8" xfId="2" applyFont="1" applyFill="1" applyBorder="1" applyAlignment="1">
      <alignment horizontal="center" vertical="center"/>
    </xf>
    <xf numFmtId="44" fontId="31" fillId="3" borderId="4" xfId="2" applyFont="1" applyFill="1" applyBorder="1" applyAlignment="1">
      <alignment horizontal="center" vertical="center"/>
    </xf>
    <xf numFmtId="2" fontId="31" fillId="3" borderId="4" xfId="4" applyNumberFormat="1" applyFont="1" applyFill="1" applyBorder="1" applyAlignment="1">
      <alignment horizontal="center" vertical="center"/>
    </xf>
    <xf numFmtId="44" fontId="31" fillId="3" borderId="5" xfId="2" applyFont="1" applyFill="1" applyBorder="1" applyAlignment="1">
      <alignment horizontal="center" vertical="center"/>
    </xf>
    <xf numFmtId="44" fontId="21" fillId="0" borderId="9" xfId="3" applyNumberFormat="1" applyFont="1" applyBorder="1" applyAlignment="1">
      <alignment horizontal="right" vertical="center" wrapText="1"/>
    </xf>
    <xf numFmtId="44" fontId="21" fillId="22" borderId="9" xfId="2" applyFont="1" applyFill="1" applyBorder="1" applyAlignment="1">
      <alignment horizontal="right" vertical="center" wrapText="1"/>
    </xf>
    <xf numFmtId="44" fontId="21" fillId="22" borderId="11" xfId="2" applyFont="1" applyFill="1" applyBorder="1" applyAlignment="1">
      <alignment horizontal="center" vertical="center" wrapText="1"/>
    </xf>
    <xf numFmtId="2" fontId="21" fillId="22" borderId="9" xfId="2" applyNumberFormat="1" applyFont="1" applyFill="1" applyBorder="1" applyAlignment="1">
      <alignment horizontal="right" vertical="center" wrapText="1"/>
    </xf>
    <xf numFmtId="9" fontId="21" fillId="22" borderId="9" xfId="3" applyFont="1" applyFill="1" applyBorder="1" applyAlignment="1">
      <alignment horizontal="right" vertical="center" wrapText="1"/>
    </xf>
    <xf numFmtId="9" fontId="21" fillId="0" borderId="9" xfId="3" applyFont="1" applyBorder="1" applyAlignment="1">
      <alignment horizontal="right" vertical="center" wrapText="1"/>
    </xf>
    <xf numFmtId="44" fontId="22" fillId="0" borderId="0" xfId="4" applyNumberFormat="1" applyFont="1" applyAlignment="1">
      <alignment vertical="center"/>
    </xf>
    <xf numFmtId="43" fontId="22" fillId="0" borderId="0" xfId="1" applyFont="1" applyAlignment="1">
      <alignment vertical="center"/>
    </xf>
    <xf numFmtId="0" fontId="0" fillId="0" borderId="0" xfId="0" applyFont="1" applyAlignment="1">
      <alignment vertical="center" wrapText="1"/>
    </xf>
    <xf numFmtId="44" fontId="0" fillId="0" borderId="0" xfId="2" applyFont="1" applyAlignment="1">
      <alignment horizontal="left" vertical="center"/>
    </xf>
    <xf numFmtId="0" fontId="39" fillId="2" borderId="6" xfId="4" applyFont="1" applyFill="1" applyBorder="1" applyAlignment="1">
      <alignment horizontal="left" vertical="center" indent="1"/>
    </xf>
    <xf numFmtId="17" fontId="39" fillId="2" borderId="7" xfId="4" applyNumberFormat="1" applyFont="1" applyFill="1" applyBorder="1" applyAlignment="1">
      <alignment horizontal="center" vertical="center"/>
    </xf>
    <xf numFmtId="44" fontId="40" fillId="2" borderId="7" xfId="2" applyFont="1" applyFill="1" applyBorder="1" applyAlignment="1">
      <alignment horizontal="left" vertical="center"/>
    </xf>
    <xf numFmtId="44" fontId="39" fillId="2" borderId="47" xfId="2" applyFont="1" applyFill="1" applyBorder="1" applyAlignment="1">
      <alignment horizontal="center" vertical="center"/>
    </xf>
    <xf numFmtId="0" fontId="40" fillId="2" borderId="28" xfId="4" applyFont="1" applyFill="1" applyBorder="1" applyAlignment="1">
      <alignment horizontal="left" vertical="center" indent="1"/>
    </xf>
    <xf numFmtId="0" fontId="40" fillId="2" borderId="29" xfId="4" applyFont="1" applyFill="1" applyBorder="1" applyAlignment="1">
      <alignment horizontal="center" vertical="center"/>
    </xf>
    <xf numFmtId="44" fontId="40" fillId="2" borderId="29" xfId="2" applyFont="1" applyFill="1" applyBorder="1" applyAlignment="1">
      <alignment horizontal="left" vertical="center"/>
    </xf>
    <xf numFmtId="10" fontId="40" fillId="2" borderId="48" xfId="3" applyNumberFormat="1" applyFont="1" applyFill="1" applyBorder="1" applyAlignment="1">
      <alignment horizontal="center" vertical="center"/>
    </xf>
    <xf numFmtId="0" fontId="39" fillId="2" borderId="10" xfId="4" applyFont="1" applyFill="1" applyBorder="1" applyAlignment="1">
      <alignment horizontal="center" vertical="center"/>
    </xf>
    <xf numFmtId="0" fontId="39" fillId="2" borderId="9" xfId="4" applyFont="1" applyFill="1" applyBorder="1" applyAlignment="1">
      <alignment horizontal="center" vertical="center"/>
    </xf>
    <xf numFmtId="0" fontId="39" fillId="2" borderId="9" xfId="4" applyFont="1" applyFill="1" applyBorder="1" applyAlignment="1">
      <alignment horizontal="center" vertical="center" wrapText="1"/>
    </xf>
    <xf numFmtId="44" fontId="39" fillId="2" borderId="9" xfId="2" applyFont="1" applyFill="1" applyBorder="1" applyAlignment="1">
      <alignment horizontal="center" vertical="center"/>
    </xf>
    <xf numFmtId="44" fontId="39" fillId="2" borderId="9" xfId="2" applyFont="1" applyFill="1" applyBorder="1" applyAlignment="1">
      <alignment horizontal="center" vertical="center" wrapText="1"/>
    </xf>
    <xf numFmtId="44" fontId="39" fillId="2" borderId="11" xfId="2" applyFont="1" applyFill="1" applyBorder="1" applyAlignment="1">
      <alignment horizontal="center" vertical="center"/>
    </xf>
    <xf numFmtId="1" fontId="41" fillId="4" borderId="6" xfId="4" applyNumberFormat="1" applyFont="1" applyFill="1" applyBorder="1" applyAlignment="1">
      <alignment horizontal="center" vertical="center" wrapText="1"/>
    </xf>
    <xf numFmtId="1" fontId="38" fillId="4" borderId="7" xfId="4" applyNumberFormat="1" applyFont="1" applyFill="1" applyBorder="1" applyAlignment="1">
      <alignment horizontal="center" vertical="center"/>
    </xf>
    <xf numFmtId="0" fontId="38" fillId="4" borderId="7" xfId="4" applyFont="1" applyFill="1" applyBorder="1" applyAlignment="1">
      <alignment vertical="center"/>
    </xf>
    <xf numFmtId="0" fontId="38" fillId="4" borderId="7" xfId="4" applyFont="1" applyFill="1" applyBorder="1" applyAlignment="1">
      <alignment horizontal="center" vertical="center"/>
    </xf>
    <xf numFmtId="44" fontId="38" fillId="4" borderId="7" xfId="2" applyFont="1" applyFill="1" applyBorder="1" applyAlignment="1">
      <alignment horizontal="center" vertical="center"/>
    </xf>
    <xf numFmtId="1" fontId="38" fillId="3" borderId="6" xfId="4" applyNumberFormat="1" applyFont="1" applyFill="1" applyBorder="1" applyAlignment="1">
      <alignment horizontal="center" vertical="center"/>
    </xf>
    <xf numFmtId="1" fontId="24" fillId="3" borderId="4" xfId="4" applyNumberFormat="1" applyFont="1" applyFill="1" applyBorder="1" applyAlignment="1">
      <alignment horizontal="center" vertical="center"/>
    </xf>
    <xf numFmtId="0" fontId="24" fillId="3" borderId="4" xfId="4" applyFont="1" applyFill="1" applyBorder="1" applyAlignment="1">
      <alignment vertical="center" wrapText="1"/>
    </xf>
    <xf numFmtId="0" fontId="24" fillId="3" borderId="4" xfId="4" applyFont="1" applyFill="1" applyBorder="1" applyAlignment="1">
      <alignment horizontal="center" vertical="center"/>
    </xf>
    <xf numFmtId="44" fontId="24" fillId="3" borderId="4" xfId="2" applyFont="1" applyFill="1" applyBorder="1" applyAlignment="1">
      <alignment horizontal="center" vertical="center"/>
    </xf>
    <xf numFmtId="44" fontId="24" fillId="3" borderId="4" xfId="2" applyFont="1" applyFill="1" applyBorder="1" applyAlignment="1">
      <alignment horizontal="left" vertical="center"/>
    </xf>
    <xf numFmtId="44" fontId="24" fillId="3" borderId="5" xfId="2" applyFont="1" applyFill="1" applyBorder="1" applyAlignment="1">
      <alignment horizontal="left" vertical="center"/>
    </xf>
    <xf numFmtId="0" fontId="1" fillId="0" borderId="10" xfId="4" applyFont="1" applyBorder="1" applyAlignment="1">
      <alignment horizontal="center" vertical="center" wrapText="1"/>
    </xf>
    <xf numFmtId="0" fontId="1" fillId="0" borderId="9" xfId="4" applyFont="1" applyBorder="1" applyAlignment="1">
      <alignment horizontal="center" vertical="center"/>
    </xf>
    <xf numFmtId="0" fontId="1" fillId="0" borderId="9" xfId="4" applyFont="1" applyBorder="1" applyAlignment="1">
      <alignment horizontal="left" vertical="center" wrapText="1"/>
    </xf>
    <xf numFmtId="0" fontId="1" fillId="0" borderId="9" xfId="4" applyFont="1" applyBorder="1" applyAlignment="1">
      <alignment horizontal="center" vertical="center" wrapText="1"/>
    </xf>
    <xf numFmtId="43" fontId="1" fillId="0" borderId="9" xfId="1" applyFont="1" applyBorder="1" applyAlignment="1">
      <alignment horizontal="right" vertical="center" wrapText="1"/>
    </xf>
    <xf numFmtId="44" fontId="1" fillId="22" borderId="9" xfId="2" applyFont="1" applyFill="1" applyBorder="1" applyAlignment="1">
      <alignment horizontal="left" vertical="center" wrapText="1"/>
    </xf>
    <xf numFmtId="44" fontId="1" fillId="22" borderId="11" xfId="2" applyFont="1" applyFill="1" applyBorder="1" applyAlignment="1">
      <alignment horizontal="left" vertical="center" wrapText="1"/>
    </xf>
    <xf numFmtId="44" fontId="1" fillId="0" borderId="9" xfId="3" applyNumberFormat="1" applyFont="1" applyBorder="1" applyAlignment="1">
      <alignment horizontal="right" vertical="center" wrapText="1"/>
    </xf>
    <xf numFmtId="1" fontId="38" fillId="4" borderId="6" xfId="4" applyNumberFormat="1" applyFont="1" applyFill="1" applyBorder="1" applyAlignment="1">
      <alignment horizontal="center" vertical="center"/>
    </xf>
    <xf numFmtId="0" fontId="38" fillId="4" borderId="7" xfId="4" applyFont="1" applyFill="1" applyBorder="1" applyAlignment="1">
      <alignment vertical="center" wrapText="1"/>
    </xf>
    <xf numFmtId="164" fontId="26" fillId="0" borderId="0" xfId="0" applyNumberFormat="1" applyFont="1" applyAlignment="1">
      <alignment vertical="center"/>
    </xf>
    <xf numFmtId="44" fontId="40" fillId="0" borderId="0" xfId="4" applyNumberFormat="1" applyFont="1" applyAlignment="1">
      <alignment vertical="center"/>
    </xf>
    <xf numFmtId="43" fontId="40" fillId="0" borderId="0" xfId="1" applyFont="1" applyAlignment="1">
      <alignment vertical="center"/>
    </xf>
    <xf numFmtId="0" fontId="0" fillId="0" borderId="0" xfId="0" applyFont="1" applyAlignment="1">
      <alignment horizontal="center" vertical="center"/>
    </xf>
    <xf numFmtId="0" fontId="0" fillId="0" borderId="0" xfId="0" applyFont="1"/>
    <xf numFmtId="0" fontId="40" fillId="0" borderId="0" xfId="4" applyFont="1" applyAlignment="1">
      <alignment vertical="center"/>
    </xf>
    <xf numFmtId="0" fontId="40" fillId="0" borderId="29" xfId="4" applyFont="1" applyBorder="1" applyAlignment="1">
      <alignment vertical="center"/>
    </xf>
    <xf numFmtId="0" fontId="40" fillId="0" borderId="12" xfId="4" applyFont="1" applyBorder="1" applyAlignment="1">
      <alignment vertical="center"/>
    </xf>
    <xf numFmtId="0" fontId="1" fillId="0" borderId="0" xfId="0" applyFont="1"/>
    <xf numFmtId="44" fontId="1" fillId="0" borderId="38" xfId="0" applyNumberFormat="1" applyFont="1" applyBorder="1" applyAlignment="1">
      <alignment horizontal="left" vertical="center"/>
    </xf>
    <xf numFmtId="173" fontId="1" fillId="0" borderId="40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44" fontId="24" fillId="4" borderId="62" xfId="2" applyFont="1" applyFill="1" applyBorder="1" applyAlignment="1">
      <alignment horizontal="center" vertical="center" wrapText="1"/>
    </xf>
    <xf numFmtId="173" fontId="24" fillId="4" borderId="62" xfId="3" applyNumberFormat="1" applyFont="1" applyFill="1" applyBorder="1" applyAlignment="1">
      <alignment horizontal="center" vertical="center" wrapText="1"/>
    </xf>
    <xf numFmtId="173" fontId="24" fillId="4" borderId="63" xfId="3" applyNumberFormat="1" applyFont="1" applyFill="1" applyBorder="1" applyAlignment="1">
      <alignment horizontal="center" vertical="center" wrapText="1"/>
    </xf>
    <xf numFmtId="0" fontId="40" fillId="0" borderId="0" xfId="38" applyFont="1" applyAlignment="1">
      <alignment vertical="center"/>
    </xf>
    <xf numFmtId="0" fontId="39" fillId="0" borderId="0" xfId="38" applyFont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39" fillId="2" borderId="49" xfId="0" applyFont="1" applyFill="1" applyBorder="1" applyAlignment="1">
      <alignment vertical="center" wrapText="1"/>
    </xf>
    <xf numFmtId="0" fontId="39" fillId="2" borderId="49" xfId="0" applyFont="1" applyFill="1" applyBorder="1" applyAlignment="1">
      <alignment vertical="center"/>
    </xf>
    <xf numFmtId="0" fontId="39" fillId="2" borderId="5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0" fontId="39" fillId="0" borderId="26" xfId="38" applyFont="1" applyBorder="1" applyAlignment="1">
      <alignment horizontal="center" vertical="center"/>
    </xf>
    <xf numFmtId="10" fontId="42" fillId="0" borderId="26" xfId="38" applyNumberFormat="1" applyFont="1" applyBorder="1" applyAlignment="1">
      <alignment horizontal="center" vertical="center"/>
    </xf>
    <xf numFmtId="0" fontId="39" fillId="2" borderId="3" xfId="4" applyFont="1" applyFill="1" applyBorder="1" applyAlignment="1">
      <alignment vertical="center"/>
    </xf>
    <xf numFmtId="0" fontId="39" fillId="0" borderId="26" xfId="38" applyFont="1" applyBorder="1" applyAlignment="1">
      <alignment horizontal="center" vertical="center" wrapText="1"/>
    </xf>
    <xf numFmtId="0" fontId="40" fillId="0" borderId="26" xfId="38" applyFont="1" applyBorder="1" applyAlignment="1">
      <alignment horizontal="center" vertical="center"/>
    </xf>
    <xf numFmtId="10" fontId="40" fillId="20" borderId="26" xfId="38" applyNumberFormat="1" applyFont="1" applyFill="1" applyBorder="1" applyAlignment="1">
      <alignment horizontal="center" vertical="center"/>
    </xf>
    <xf numFmtId="10" fontId="40" fillId="0" borderId="26" xfId="38" applyNumberFormat="1" applyFont="1" applyBorder="1" applyAlignment="1">
      <alignment horizontal="center" vertical="center"/>
    </xf>
    <xf numFmtId="10" fontId="40" fillId="0" borderId="26" xfId="38" applyNumberFormat="1" applyFont="1" applyBorder="1" applyAlignment="1">
      <alignment horizontal="center" vertical="center" wrapText="1"/>
    </xf>
    <xf numFmtId="0" fontId="40" fillId="0" borderId="26" xfId="38" applyFont="1" applyBorder="1" applyAlignment="1">
      <alignment horizontal="center" vertical="center" wrapText="1"/>
    </xf>
    <xf numFmtId="0" fontId="24" fillId="21" borderId="26" xfId="38" applyFont="1" applyFill="1" applyBorder="1" applyAlignment="1">
      <alignment horizontal="center" vertical="center" wrapText="1"/>
    </xf>
    <xf numFmtId="10" fontId="24" fillId="21" borderId="26" xfId="38" applyNumberFormat="1" applyFont="1" applyFill="1" applyBorder="1" applyAlignment="1">
      <alignment horizontal="center" vertical="center"/>
    </xf>
    <xf numFmtId="0" fontId="40" fillId="0" borderId="0" xfId="38" applyFont="1" applyAlignment="1">
      <alignment horizontal="center" vertical="center"/>
    </xf>
    <xf numFmtId="0" fontId="45" fillId="0" borderId="0" xfId="38" applyFont="1" applyAlignment="1">
      <alignment vertical="center"/>
    </xf>
    <xf numFmtId="0" fontId="46" fillId="0" borderId="0" xfId="38" applyFont="1" applyAlignment="1">
      <alignment vertical="center"/>
    </xf>
    <xf numFmtId="0" fontId="45" fillId="0" borderId="0" xfId="38" quotePrefix="1" applyFont="1" applyAlignment="1">
      <alignment vertical="center"/>
    </xf>
    <xf numFmtId="0" fontId="47" fillId="0" borderId="0" xfId="38" applyFont="1" applyAlignment="1">
      <alignment horizontal="center" vertical="center"/>
    </xf>
    <xf numFmtId="169" fontId="40" fillId="0" borderId="0" xfId="38" applyNumberFormat="1" applyFont="1" applyAlignment="1">
      <alignment vertical="center"/>
    </xf>
    <xf numFmtId="168" fontId="40" fillId="0" borderId="0" xfId="38" applyNumberFormat="1" applyFont="1" applyAlignment="1">
      <alignment vertical="center"/>
    </xf>
    <xf numFmtId="0" fontId="39" fillId="0" borderId="0" xfId="38" applyFont="1" applyAlignment="1">
      <alignment vertical="center"/>
    </xf>
    <xf numFmtId="0" fontId="39" fillId="0" borderId="0" xfId="40" applyFont="1" applyAlignment="1">
      <alignment vertical="center"/>
    </xf>
    <xf numFmtId="166" fontId="40" fillId="0" borderId="0" xfId="37" applyFont="1" applyFill="1" applyBorder="1" applyAlignment="1" applyProtection="1">
      <alignment vertical="center"/>
      <protection locked="0"/>
    </xf>
    <xf numFmtId="4" fontId="39" fillId="0" borderId="0" xfId="38" applyNumberFormat="1" applyFont="1" applyAlignment="1">
      <alignment vertical="center" wrapText="1"/>
    </xf>
    <xf numFmtId="0" fontId="40" fillId="0" borderId="0" xfId="38" applyFont="1" applyAlignment="1">
      <alignment vertical="center" wrapText="1"/>
    </xf>
    <xf numFmtId="10" fontId="40" fillId="0" borderId="0" xfId="38" applyNumberFormat="1" applyFont="1" applyAlignment="1" applyProtection="1">
      <alignment horizontal="center" vertical="center"/>
      <protection locked="0"/>
    </xf>
    <xf numFmtId="10" fontId="40" fillId="0" borderId="0" xfId="38" applyNumberFormat="1" applyFont="1" applyAlignment="1" applyProtection="1">
      <alignment vertical="center"/>
      <protection locked="0"/>
    </xf>
    <xf numFmtId="10" fontId="40" fillId="0" borderId="0" xfId="38" applyNumberFormat="1" applyFont="1" applyAlignment="1">
      <alignment horizontal="center" vertical="center"/>
    </xf>
    <xf numFmtId="10" fontId="40" fillId="0" borderId="0" xfId="38" applyNumberFormat="1" applyFont="1" applyAlignment="1">
      <alignment vertical="center"/>
    </xf>
    <xf numFmtId="0" fontId="40" fillId="0" borderId="0" xfId="38" applyFont="1" applyAlignment="1">
      <alignment horizontal="center" vertical="center" wrapText="1"/>
    </xf>
    <xf numFmtId="10" fontId="39" fillId="0" borderId="0" xfId="38" applyNumberFormat="1" applyFont="1" applyAlignment="1">
      <alignment horizontal="center" vertical="center"/>
    </xf>
    <xf numFmtId="49" fontId="40" fillId="0" borderId="0" xfId="38" applyNumberFormat="1" applyFont="1" applyAlignment="1" applyProtection="1">
      <alignment vertical="center" wrapText="1"/>
      <protection locked="0"/>
    </xf>
    <xf numFmtId="165" fontId="40" fillId="0" borderId="0" xfId="38" applyNumberFormat="1" applyFont="1" applyAlignment="1">
      <alignment vertical="center"/>
    </xf>
    <xf numFmtId="0" fontId="39" fillId="0" borderId="0" xfId="38" applyFont="1" applyAlignment="1">
      <alignment horizontal="left" vertical="center"/>
    </xf>
    <xf numFmtId="0" fontId="43" fillId="0" borderId="0" xfId="38" applyFont="1" applyAlignment="1">
      <alignment horizontal="right" vertical="center"/>
    </xf>
    <xf numFmtId="0" fontId="44" fillId="0" borderId="0" xfId="38" applyFont="1" applyAlignment="1">
      <alignment vertical="center"/>
    </xf>
    <xf numFmtId="0" fontId="45" fillId="0" borderId="0" xfId="38" applyFont="1" applyAlignment="1">
      <alignment horizontal="center" vertical="center"/>
    </xf>
    <xf numFmtId="0" fontId="45" fillId="0" borderId="0" xfId="38" applyFont="1" applyAlignment="1">
      <alignment horizontal="left" vertical="center"/>
    </xf>
    <xf numFmtId="0" fontId="39" fillId="0" borderId="0" xfId="40" applyFont="1" applyAlignment="1">
      <alignment horizontal="left" vertical="center"/>
    </xf>
    <xf numFmtId="43" fontId="0" fillId="0" borderId="13" xfId="1" applyFont="1" applyBorder="1"/>
    <xf numFmtId="0" fontId="0" fillId="0" borderId="13" xfId="0" applyBorder="1" applyAlignment="1">
      <alignment horizontal="center"/>
    </xf>
    <xf numFmtId="43" fontId="25" fillId="0" borderId="13" xfId="1" applyFont="1" applyBorder="1"/>
    <xf numFmtId="0" fontId="0" fillId="0" borderId="13" xfId="0" applyBorder="1" applyAlignment="1">
      <alignment horizontal="left"/>
    </xf>
    <xf numFmtId="0" fontId="25" fillId="0" borderId="13" xfId="1" applyNumberFormat="1" applyFont="1" applyBorder="1" applyAlignment="1">
      <alignment horizontal="center"/>
    </xf>
    <xf numFmtId="0" fontId="25" fillId="0" borderId="13" xfId="0" applyNumberFormat="1" applyFont="1" applyBorder="1" applyAlignment="1">
      <alignment horizontal="center"/>
    </xf>
    <xf numFmtId="0" fontId="25" fillId="0" borderId="0" xfId="0" applyNumberFormat="1" applyFont="1" applyAlignment="1">
      <alignment horizontal="center"/>
    </xf>
    <xf numFmtId="174" fontId="0" fillId="0" borderId="13" xfId="1" applyNumberFormat="1" applyFont="1" applyBorder="1" applyAlignment="1">
      <alignment horizontal="center"/>
    </xf>
    <xf numFmtId="175" fontId="0" fillId="0" borderId="13" xfId="1" applyNumberFormat="1" applyFont="1" applyBorder="1" applyAlignment="1">
      <alignment horizontal="center"/>
    </xf>
    <xf numFmtId="175" fontId="25" fillId="0" borderId="13" xfId="1" applyNumberFormat="1" applyFont="1" applyBorder="1" applyAlignment="1">
      <alignment horizontal="center"/>
    </xf>
    <xf numFmtId="0" fontId="22" fillId="22" borderId="28" xfId="4" applyFont="1" applyFill="1" applyBorder="1" applyAlignment="1">
      <alignment horizontal="center" vertical="center"/>
    </xf>
    <xf numFmtId="0" fontId="22" fillId="22" borderId="29" xfId="4" applyFont="1" applyFill="1" applyBorder="1" applyAlignment="1">
      <alignment horizontal="center" vertical="center"/>
    </xf>
    <xf numFmtId="0" fontId="22" fillId="22" borderId="12" xfId="4" applyFont="1" applyFill="1" applyBorder="1" applyAlignment="1">
      <alignment horizontal="center" vertical="center"/>
    </xf>
    <xf numFmtId="0" fontId="30" fillId="2" borderId="1" xfId="4" applyFont="1" applyFill="1" applyBorder="1" applyAlignment="1">
      <alignment horizontal="center" vertical="center"/>
    </xf>
    <xf numFmtId="0" fontId="30" fillId="2" borderId="0" xfId="4" applyFont="1" applyFill="1" applyAlignment="1">
      <alignment horizontal="center" vertical="center"/>
    </xf>
    <xf numFmtId="0" fontId="30" fillId="2" borderId="2" xfId="4" applyFont="1" applyFill="1" applyBorder="1" applyAlignment="1">
      <alignment horizontal="center" vertical="center"/>
    </xf>
    <xf numFmtId="0" fontId="39" fillId="2" borderId="6" xfId="4" applyFont="1" applyFill="1" applyBorder="1" applyAlignment="1">
      <alignment horizontal="right" vertical="center" indent="2"/>
    </xf>
    <xf numFmtId="0" fontId="39" fillId="2" borderId="7" xfId="4" applyFont="1" applyFill="1" applyBorder="1" applyAlignment="1">
      <alignment horizontal="right" vertical="center" indent="2"/>
    </xf>
    <xf numFmtId="0" fontId="25" fillId="0" borderId="6" xfId="0" applyFont="1" applyBorder="1" applyAlignment="1">
      <alignment horizontal="center" vertical="center"/>
    </xf>
    <xf numFmtId="0" fontId="25" fillId="0" borderId="7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28" xfId="0" applyFont="1" applyBorder="1" applyAlignment="1">
      <alignment horizontal="center" vertical="center"/>
    </xf>
    <xf numFmtId="0" fontId="25" fillId="0" borderId="2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39" fillId="2" borderId="28" xfId="4" applyFont="1" applyFill="1" applyBorder="1" applyAlignment="1">
      <alignment horizontal="right" vertical="center" indent="2"/>
    </xf>
    <xf numFmtId="0" fontId="39" fillId="2" borderId="29" xfId="4" applyFont="1" applyFill="1" applyBorder="1" applyAlignment="1">
      <alignment horizontal="right" vertical="center" indent="2"/>
    </xf>
    <xf numFmtId="0" fontId="40" fillId="2" borderId="7" xfId="4" applyFont="1" applyFill="1" applyBorder="1" applyAlignment="1">
      <alignment horizontal="left" vertical="center" wrapText="1"/>
    </xf>
    <xf numFmtId="0" fontId="40" fillId="2" borderId="8" xfId="4" applyFont="1" applyFill="1" applyBorder="1" applyAlignment="1">
      <alignment horizontal="left" vertical="center" wrapText="1"/>
    </xf>
    <xf numFmtId="0" fontId="40" fillId="2" borderId="29" xfId="4" applyFont="1" applyFill="1" applyBorder="1" applyAlignment="1">
      <alignment horizontal="left" vertical="center"/>
    </xf>
    <xf numFmtId="0" fontId="40" fillId="2" borderId="12" xfId="4" applyFont="1" applyFill="1" applyBorder="1" applyAlignment="1">
      <alignment horizontal="left" vertical="center"/>
    </xf>
    <xf numFmtId="0" fontId="27" fillId="2" borderId="6" xfId="4" applyFont="1" applyFill="1" applyBorder="1" applyAlignment="1">
      <alignment horizontal="center" vertical="center" wrapText="1"/>
    </xf>
    <xf numFmtId="0" fontId="27" fillId="2" borderId="7" xfId="4" applyFont="1" applyFill="1" applyBorder="1" applyAlignment="1">
      <alignment horizontal="center" vertical="center" wrapText="1"/>
    </xf>
    <xf numFmtId="0" fontId="27" fillId="2" borderId="1" xfId="4" applyFont="1" applyFill="1" applyBorder="1" applyAlignment="1">
      <alignment horizontal="center" vertical="center" wrapText="1"/>
    </xf>
    <xf numFmtId="0" fontId="27" fillId="2" borderId="0" xfId="4" applyFont="1" applyFill="1" applyAlignment="1">
      <alignment horizontal="center" vertical="center" wrapText="1"/>
    </xf>
    <xf numFmtId="0" fontId="35" fillId="2" borderId="7" xfId="4" applyFont="1" applyFill="1" applyBorder="1" applyAlignment="1">
      <alignment horizontal="center" vertical="center" wrapText="1"/>
    </xf>
    <xf numFmtId="0" fontId="35" fillId="2" borderId="8" xfId="4" applyFont="1" applyFill="1" applyBorder="1" applyAlignment="1">
      <alignment horizontal="center" vertical="center" wrapText="1"/>
    </xf>
    <xf numFmtId="0" fontId="35" fillId="2" borderId="0" xfId="4" applyFont="1" applyFill="1" applyAlignment="1">
      <alignment horizontal="center" vertical="center" wrapText="1"/>
    </xf>
    <xf numFmtId="0" fontId="35" fillId="2" borderId="2" xfId="4" applyFont="1" applyFill="1" applyBorder="1" applyAlignment="1">
      <alignment horizontal="center" vertical="center" wrapText="1"/>
    </xf>
    <xf numFmtId="0" fontId="22" fillId="2" borderId="1" xfId="4" applyFont="1" applyFill="1" applyBorder="1" applyAlignment="1">
      <alignment horizontal="left" vertical="center" wrapText="1"/>
    </xf>
    <xf numFmtId="0" fontId="22" fillId="2" borderId="0" xfId="4" applyFont="1" applyFill="1" applyAlignment="1">
      <alignment horizontal="left" vertical="center" wrapText="1"/>
    </xf>
    <xf numFmtId="0" fontId="34" fillId="2" borderId="0" xfId="0" applyFont="1" applyFill="1" applyAlignment="1">
      <alignment horizontal="center" vertical="center" wrapText="1"/>
    </xf>
    <xf numFmtId="0" fontId="34" fillId="2" borderId="29" xfId="0" applyFont="1" applyFill="1" applyBorder="1" applyAlignment="1">
      <alignment horizontal="center" vertical="center" wrapText="1"/>
    </xf>
    <xf numFmtId="0" fontId="22" fillId="2" borderId="6" xfId="4" applyFont="1" applyFill="1" applyBorder="1" applyAlignment="1">
      <alignment horizontal="left" vertical="center" wrapText="1"/>
    </xf>
    <xf numFmtId="0" fontId="22" fillId="2" borderId="7" xfId="4" applyFont="1" applyFill="1" applyBorder="1" applyAlignment="1">
      <alignment horizontal="left" vertical="center" wrapText="1"/>
    </xf>
    <xf numFmtId="1" fontId="24" fillId="4" borderId="35" xfId="4" applyNumberFormat="1" applyFont="1" applyFill="1" applyBorder="1" applyAlignment="1">
      <alignment horizontal="center" vertical="center"/>
    </xf>
    <xf numFmtId="0" fontId="1" fillId="0" borderId="39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1" fontId="24" fillId="4" borderId="61" xfId="4" applyNumberFormat="1" applyFont="1" applyFill="1" applyBorder="1" applyAlignment="1">
      <alignment horizontal="right" vertical="center" wrapText="1" indent="1"/>
    </xf>
    <xf numFmtId="1" fontId="24" fillId="4" borderId="62" xfId="4" applyNumberFormat="1" applyFont="1" applyFill="1" applyBorder="1" applyAlignment="1">
      <alignment horizontal="right" vertical="center" wrapText="1" indent="1"/>
    </xf>
    <xf numFmtId="0" fontId="34" fillId="2" borderId="49" xfId="0" applyFont="1" applyFill="1" applyBorder="1" applyAlignment="1">
      <alignment horizontal="center" vertical="center" wrapText="1"/>
    </xf>
    <xf numFmtId="0" fontId="34" fillId="2" borderId="50" xfId="0" applyFont="1" applyFill="1" applyBorder="1" applyAlignment="1">
      <alignment horizontal="center" vertical="center" wrapText="1"/>
    </xf>
    <xf numFmtId="0" fontId="34" fillId="2" borderId="0" xfId="0" applyFont="1" applyFill="1" applyBorder="1" applyAlignment="1">
      <alignment horizontal="center" vertical="center" wrapText="1"/>
    </xf>
    <xf numFmtId="0" fontId="34" fillId="2" borderId="2" xfId="0" applyFont="1" applyFill="1" applyBorder="1" applyAlignment="1">
      <alignment horizontal="center" vertical="center" wrapText="1"/>
    </xf>
    <xf numFmtId="0" fontId="34" fillId="2" borderId="64" xfId="0" applyFont="1" applyFill="1" applyBorder="1" applyAlignment="1">
      <alignment horizontal="center" vertical="center" wrapText="1"/>
    </xf>
    <xf numFmtId="0" fontId="34" fillId="2" borderId="65" xfId="0" applyFont="1" applyFill="1" applyBorder="1" applyAlignment="1">
      <alignment horizontal="center" vertical="center" wrapText="1"/>
    </xf>
    <xf numFmtId="173" fontId="1" fillId="0" borderId="58" xfId="0" applyNumberFormat="1" applyFont="1" applyBorder="1" applyAlignment="1">
      <alignment horizontal="center" vertical="center"/>
    </xf>
    <xf numFmtId="173" fontId="1" fillId="0" borderId="60" xfId="0" applyNumberFormat="1" applyFont="1" applyBorder="1" applyAlignment="1">
      <alignment horizontal="center" vertical="center"/>
    </xf>
    <xf numFmtId="1" fontId="1" fillId="0" borderId="57" xfId="0" applyNumberFormat="1" applyFont="1" applyBorder="1" applyAlignment="1">
      <alignment horizontal="center" vertical="center"/>
    </xf>
    <xf numFmtId="1" fontId="1" fillId="0" borderId="59" xfId="0" applyNumberFormat="1" applyFont="1" applyBorder="1" applyAlignment="1">
      <alignment horizontal="center" vertical="center"/>
    </xf>
    <xf numFmtId="0" fontId="1" fillId="0" borderId="36" xfId="0" applyFont="1" applyBorder="1" applyAlignment="1">
      <alignment horizontal="left" vertical="center"/>
    </xf>
    <xf numFmtId="0" fontId="1" fillId="0" borderId="37" xfId="0" applyFont="1" applyBorder="1" applyAlignment="1">
      <alignment horizontal="left" vertical="center"/>
    </xf>
    <xf numFmtId="0" fontId="1" fillId="0" borderId="59" xfId="0" applyFont="1" applyBorder="1" applyAlignment="1">
      <alignment horizontal="center" vertical="center"/>
    </xf>
    <xf numFmtId="44" fontId="1" fillId="0" borderId="43" xfId="0" applyNumberFormat="1" applyFont="1" applyBorder="1" applyAlignment="1">
      <alignment horizontal="center" vertical="center"/>
    </xf>
    <xf numFmtId="44" fontId="1" fillId="0" borderId="44" xfId="0" applyNumberFormat="1" applyFont="1" applyBorder="1" applyAlignment="1">
      <alignment horizontal="center" vertical="center"/>
    </xf>
    <xf numFmtId="0" fontId="39" fillId="2" borderId="49" xfId="4" applyFont="1" applyFill="1" applyBorder="1" applyAlignment="1">
      <alignment horizontal="right" vertical="center" indent="2"/>
    </xf>
    <xf numFmtId="0" fontId="40" fillId="2" borderId="49" xfId="4" applyFont="1" applyFill="1" applyBorder="1" applyAlignment="1">
      <alignment horizontal="left" vertical="center"/>
    </xf>
    <xf numFmtId="0" fontId="40" fillId="2" borderId="50" xfId="4" applyFont="1" applyFill="1" applyBorder="1" applyAlignment="1">
      <alignment horizontal="left" vertical="center"/>
    </xf>
    <xf numFmtId="1" fontId="38" fillId="4" borderId="51" xfId="4" applyNumberFormat="1" applyFont="1" applyFill="1" applyBorder="1" applyAlignment="1">
      <alignment horizontal="center" vertical="center"/>
    </xf>
    <xf numFmtId="1" fontId="38" fillId="4" borderId="54" xfId="4" applyNumberFormat="1" applyFont="1" applyFill="1" applyBorder="1" applyAlignment="1">
      <alignment horizontal="center" vertical="center"/>
    </xf>
    <xf numFmtId="1" fontId="38" fillId="4" borderId="52" xfId="4" applyNumberFormat="1" applyFont="1" applyFill="1" applyBorder="1" applyAlignment="1">
      <alignment horizontal="center" vertical="center" wrapText="1"/>
    </xf>
    <xf numFmtId="1" fontId="38" fillId="4" borderId="45" xfId="4" applyNumberFormat="1" applyFont="1" applyFill="1" applyBorder="1" applyAlignment="1">
      <alignment horizontal="center" vertical="center"/>
    </xf>
    <xf numFmtId="1" fontId="38" fillId="4" borderId="46" xfId="4" applyNumberFormat="1" applyFont="1" applyFill="1" applyBorder="1" applyAlignment="1">
      <alignment horizontal="center" vertical="center"/>
    </xf>
    <xf numFmtId="1" fontId="38" fillId="4" borderId="53" xfId="4" applyNumberFormat="1" applyFont="1" applyFill="1" applyBorder="1" applyAlignment="1">
      <alignment horizontal="center" vertical="center" wrapText="1"/>
    </xf>
    <xf numFmtId="1" fontId="38" fillId="4" borderId="49" xfId="4" applyNumberFormat="1" applyFont="1" applyFill="1" applyBorder="1" applyAlignment="1">
      <alignment horizontal="center" vertical="center"/>
    </xf>
    <xf numFmtId="1" fontId="38" fillId="4" borderId="50" xfId="4" applyNumberFormat="1" applyFont="1" applyFill="1" applyBorder="1" applyAlignment="1">
      <alignment horizontal="center" vertical="center"/>
    </xf>
    <xf numFmtId="1" fontId="38" fillId="4" borderId="34" xfId="4" applyNumberFormat="1" applyFont="1" applyFill="1" applyBorder="1" applyAlignment="1">
      <alignment horizontal="center" vertical="center"/>
    </xf>
    <xf numFmtId="1" fontId="38" fillId="4" borderId="42" xfId="4" applyNumberFormat="1" applyFont="1" applyFill="1" applyBorder="1" applyAlignment="1">
      <alignment horizontal="center" vertical="center"/>
    </xf>
    <xf numFmtId="1" fontId="38" fillId="4" borderId="55" xfId="4" applyNumberFormat="1" applyFont="1" applyFill="1" applyBorder="1" applyAlignment="1">
      <alignment horizontal="center" vertical="center"/>
    </xf>
    <xf numFmtId="1" fontId="24" fillId="4" borderId="56" xfId="4" applyNumberFormat="1" applyFont="1" applyFill="1" applyBorder="1" applyAlignment="1">
      <alignment horizontal="center" vertical="center"/>
    </xf>
    <xf numFmtId="49" fontId="40" fillId="20" borderId="26" xfId="38" applyNumberFormat="1" applyFont="1" applyFill="1" applyBorder="1" applyAlignment="1" applyProtection="1">
      <alignment horizontal="left" vertical="center" wrapText="1"/>
      <protection locked="0"/>
    </xf>
    <xf numFmtId="0" fontId="24" fillId="21" borderId="26" xfId="38" applyFont="1" applyFill="1" applyBorder="1" applyAlignment="1">
      <alignment horizontal="center" vertical="center" wrapText="1"/>
    </xf>
    <xf numFmtId="0" fontId="43" fillId="0" borderId="0" xfId="38" applyFont="1" applyAlignment="1">
      <alignment horizontal="center" vertical="center"/>
    </xf>
    <xf numFmtId="0" fontId="44" fillId="0" borderId="0" xfId="38" applyFont="1" applyAlignment="1">
      <alignment horizontal="left" vertical="center" wrapText="1"/>
    </xf>
    <xf numFmtId="0" fontId="40" fillId="0" borderId="0" xfId="38" applyFont="1" applyAlignment="1">
      <alignment horizontal="center" vertical="center"/>
    </xf>
    <xf numFmtId="0" fontId="40" fillId="0" borderId="26" xfId="38" applyFont="1" applyBorder="1" applyAlignment="1">
      <alignment horizontal="left" vertical="center" wrapText="1"/>
    </xf>
    <xf numFmtId="0" fontId="40" fillId="0" borderId="26" xfId="38" applyFont="1" applyBorder="1" applyAlignment="1">
      <alignment horizontal="center" vertical="center" wrapText="1"/>
    </xf>
    <xf numFmtId="4" fontId="39" fillId="0" borderId="26" xfId="38" applyNumberFormat="1" applyFont="1" applyBorder="1" applyAlignment="1">
      <alignment horizontal="center" vertical="center"/>
    </xf>
    <xf numFmtId="4" fontId="39" fillId="0" borderId="26" xfId="38" applyNumberFormat="1" applyFont="1" applyBorder="1" applyAlignment="1">
      <alignment horizontal="center" vertical="center" wrapText="1"/>
    </xf>
    <xf numFmtId="0" fontId="39" fillId="0" borderId="26" xfId="38" applyFont="1" applyBorder="1" applyAlignment="1">
      <alignment horizontal="center" vertical="center"/>
    </xf>
    <xf numFmtId="0" fontId="24" fillId="4" borderId="26" xfId="38" applyFont="1" applyFill="1" applyBorder="1" applyAlignment="1">
      <alignment horizontal="center" vertical="center"/>
    </xf>
    <xf numFmtId="0" fontId="24" fillId="4" borderId="23" xfId="38" applyFont="1" applyFill="1" applyBorder="1" applyAlignment="1">
      <alignment horizontal="center" vertical="center"/>
    </xf>
    <xf numFmtId="0" fontId="24" fillId="4" borderId="33" xfId="38" applyFont="1" applyFill="1" applyBorder="1" applyAlignment="1">
      <alignment horizontal="center" vertical="center"/>
    </xf>
    <xf numFmtId="4" fontId="24" fillId="4" borderId="32" xfId="38" applyNumberFormat="1" applyFont="1" applyFill="1" applyBorder="1" applyAlignment="1">
      <alignment horizontal="center" vertical="center" wrapText="1"/>
    </xf>
    <xf numFmtId="0" fontId="33" fillId="0" borderId="28" xfId="0" applyFont="1" applyBorder="1" applyAlignment="1">
      <alignment horizontal="center" vertical="center"/>
    </xf>
    <xf numFmtId="0" fontId="33" fillId="0" borderId="29" xfId="0" applyFont="1" applyBorder="1" applyAlignment="1">
      <alignment horizontal="center" vertical="center"/>
    </xf>
    <xf numFmtId="0" fontId="33" fillId="0" borderId="12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/>
    </xf>
    <xf numFmtId="0" fontId="1" fillId="0" borderId="8" xfId="0" applyFont="1" applyBorder="1" applyAlignment="1">
      <alignment horizontal="left" vertical="center"/>
    </xf>
    <xf numFmtId="0" fontId="24" fillId="4" borderId="31" xfId="40" applyFont="1" applyFill="1" applyBorder="1" applyAlignment="1">
      <alignment horizontal="left" vertical="center"/>
    </xf>
    <xf numFmtId="0" fontId="24" fillId="4" borderId="7" xfId="40" applyFont="1" applyFill="1" applyBorder="1" applyAlignment="1">
      <alignment horizontal="left" vertical="center"/>
    </xf>
    <xf numFmtId="0" fontId="24" fillId="4" borderId="30" xfId="40" applyFont="1" applyFill="1" applyBorder="1" applyAlignment="1">
      <alignment horizontal="left" vertical="center"/>
    </xf>
    <xf numFmtId="166" fontId="40" fillId="19" borderId="27" xfId="37" applyFont="1" applyFill="1" applyBorder="1" applyAlignment="1" applyProtection="1">
      <alignment horizontal="left" vertical="center" wrapText="1"/>
      <protection locked="0"/>
    </xf>
    <xf numFmtId="166" fontId="40" fillId="19" borderId="25" xfId="37" applyFont="1" applyFill="1" applyBorder="1" applyAlignment="1" applyProtection="1">
      <alignment horizontal="left" vertical="center" wrapText="1"/>
      <protection locked="0"/>
    </xf>
    <xf numFmtId="166" fontId="40" fillId="19" borderId="24" xfId="37" applyFont="1" applyFill="1" applyBorder="1" applyAlignment="1" applyProtection="1">
      <alignment horizontal="left" vertical="center" wrapText="1"/>
      <protection locked="0"/>
    </xf>
    <xf numFmtId="166" fontId="40" fillId="19" borderId="27" xfId="37" applyFont="1" applyFill="1" applyBorder="1" applyAlignment="1" applyProtection="1">
      <alignment horizontal="left" vertical="center"/>
      <protection locked="0"/>
    </xf>
    <xf numFmtId="166" fontId="40" fillId="19" borderId="25" xfId="37" applyFont="1" applyFill="1" applyBorder="1" applyAlignment="1" applyProtection="1">
      <alignment horizontal="left" vertical="center"/>
      <protection locked="0"/>
    </xf>
    <xf numFmtId="166" fontId="40" fillId="19" borderId="24" xfId="37" applyFont="1" applyFill="1" applyBorder="1" applyAlignment="1" applyProtection="1">
      <alignment horizontal="left" vertical="center"/>
      <protection locked="0"/>
    </xf>
    <xf numFmtId="0" fontId="40" fillId="0" borderId="26" xfId="38" applyFont="1" applyBorder="1" applyAlignment="1">
      <alignment vertical="center" wrapText="1"/>
    </xf>
    <xf numFmtId="10" fontId="40" fillId="20" borderId="26" xfId="38" applyNumberFormat="1" applyFont="1" applyFill="1" applyBorder="1" applyAlignment="1" applyProtection="1">
      <alignment horizontal="center" vertical="center"/>
      <protection locked="0"/>
    </xf>
    <xf numFmtId="0" fontId="40" fillId="0" borderId="26" xfId="38" applyFont="1" applyBorder="1" applyAlignment="1">
      <alignment horizontal="left" vertical="center"/>
    </xf>
    <xf numFmtId="43" fontId="25" fillId="0" borderId="3" xfId="1" applyFont="1" applyBorder="1" applyAlignment="1">
      <alignment horizontal="center"/>
    </xf>
    <xf numFmtId="43" fontId="25" fillId="0" borderId="4" xfId="1" applyFont="1" applyBorder="1" applyAlignment="1">
      <alignment horizontal="center"/>
    </xf>
    <xf numFmtId="43" fontId="25" fillId="0" borderId="5" xfId="1" applyFont="1" applyBorder="1" applyAlignment="1">
      <alignment horizontal="center"/>
    </xf>
  </cellXfs>
  <cellStyles count="57">
    <cellStyle name="20% - Ênfase1 2" xfId="7"/>
    <cellStyle name="20% - Ênfase2 2" xfId="8"/>
    <cellStyle name="20% - Ênfase3 2" xfId="9"/>
    <cellStyle name="20% - Ênfase4 2" xfId="10"/>
    <cellStyle name="20% - Ênfase5 2" xfId="11"/>
    <cellStyle name="20% - Ênfase6 2" xfId="12"/>
    <cellStyle name="40% - Ênfase1 2" xfId="13"/>
    <cellStyle name="40% - Ênfase2 2" xfId="14"/>
    <cellStyle name="40% - Ênfase3 2" xfId="15"/>
    <cellStyle name="40% - Ênfase4 2" xfId="16"/>
    <cellStyle name="40% - Ênfase5 2" xfId="17"/>
    <cellStyle name="40% - Ênfase6 2" xfId="18"/>
    <cellStyle name="60% - Ênfase1 2" xfId="19"/>
    <cellStyle name="60% - Ênfase2 2" xfId="20"/>
    <cellStyle name="60% - Ênfase3 2" xfId="21"/>
    <cellStyle name="60% - Ênfase4 2" xfId="22"/>
    <cellStyle name="60% - Ênfase5 2" xfId="23"/>
    <cellStyle name="60% - Ênfase6 2" xfId="24"/>
    <cellStyle name="Bom 2" xfId="25"/>
    <cellStyle name="Cálculo 2" xfId="26"/>
    <cellStyle name="Célula de Verificação 2" xfId="27"/>
    <cellStyle name="Célula Vinculada 2" xfId="28"/>
    <cellStyle name="Ênfase1 2" xfId="29"/>
    <cellStyle name="Ênfase2 2" xfId="30"/>
    <cellStyle name="Ênfase3 2" xfId="31"/>
    <cellStyle name="Ênfase4 2" xfId="32"/>
    <cellStyle name="Ênfase5 2" xfId="33"/>
    <cellStyle name="Ênfase6 2" xfId="34"/>
    <cellStyle name="Entrada 2" xfId="35"/>
    <cellStyle name="Hiperlink 2" xfId="56"/>
    <cellStyle name="Moeda" xfId="2" builtinId="4"/>
    <cellStyle name="Moeda 2" xfId="36"/>
    <cellStyle name="Moeda 3" xfId="6"/>
    <cellStyle name="Moeda_Composicao BDI v2.1" xfId="37"/>
    <cellStyle name="Normal" xfId="0" builtinId="0"/>
    <cellStyle name="Normal 2" xfId="38"/>
    <cellStyle name="Normal 2 2" xfId="4"/>
    <cellStyle name="Normal 3" xfId="39"/>
    <cellStyle name="Normal_FICHA DE VERIFICAÇÃO PRELIMINAR - Plano R" xfId="40"/>
    <cellStyle name="Nota 2" xfId="41"/>
    <cellStyle name="Porcentagem" xfId="3" builtinId="5"/>
    <cellStyle name="Porcentagem 2" xfId="43"/>
    <cellStyle name="Porcentagem 2 2" xfId="5"/>
    <cellStyle name="Porcentagem 3" xfId="42"/>
    <cellStyle name="Saída 2" xfId="44"/>
    <cellStyle name="Texto de Aviso 2" xfId="45"/>
    <cellStyle name="Texto Explicativo 2" xfId="46"/>
    <cellStyle name="Título 1 2" xfId="47"/>
    <cellStyle name="Título 2 2" xfId="48"/>
    <cellStyle name="Título 3 2" xfId="49"/>
    <cellStyle name="Título 4 2" xfId="50"/>
    <cellStyle name="Título 5" xfId="51"/>
    <cellStyle name="Total 2" xfId="52"/>
    <cellStyle name="Vírgula" xfId="1" builtinId="3"/>
    <cellStyle name="Vírgula 2" xfId="54"/>
    <cellStyle name="Vírgula 2 2" xfId="55"/>
    <cellStyle name="Vírgula 3" xfId="53"/>
  </cellStyles>
  <dxfs count="5">
    <dxf>
      <font>
        <color theme="0"/>
      </font>
      <fill>
        <patternFill>
          <bgColor rgb="FFC00000"/>
        </patternFill>
      </fill>
    </dxf>
    <dxf>
      <font>
        <color theme="0" tint="-4.9989318521683403E-2"/>
      </font>
      <fill>
        <patternFill>
          <bgColor theme="9" tint="-0.499984740745262"/>
        </patternFill>
      </fill>
    </dxf>
    <dxf>
      <font>
        <color theme="0"/>
      </font>
      <fill>
        <patternFill>
          <bgColor theme="0"/>
        </patternFill>
      </fill>
      <border>
        <left/>
        <right/>
        <top style="thin">
          <color auto="1"/>
        </top>
        <bottom/>
        <vertical/>
        <horizontal/>
      </border>
    </dxf>
    <dxf>
      <fill>
        <patternFill>
          <bgColor rgb="FF0053FA"/>
        </patternFill>
      </fill>
    </dxf>
    <dxf>
      <fill>
        <patternFill>
          <bgColor rgb="FF0053FA"/>
        </patternFill>
      </fill>
    </dxf>
  </dxfs>
  <tableStyles count="0" defaultTableStyle="TableStyleMedium2" defaultPivotStyle="PivotStyleLight16"/>
  <colors>
    <mruColors>
      <color rgb="FF1E228C"/>
      <color rgb="FF0053FA"/>
      <color rgb="FFEBF2FF"/>
      <color rgb="FFD9E6FF"/>
      <color rgb="FFCDDEFF"/>
      <color rgb="FFB3CCFF"/>
      <color rgb="FF646ADE"/>
      <color rgb="FF1D2287"/>
      <color rgb="FF93B7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30480</xdr:colOff>
      <xdr:row>0</xdr:row>
      <xdr:rowOff>53340</xdr:rowOff>
    </xdr:from>
    <xdr:to>
      <xdr:col>6</xdr:col>
      <xdr:colOff>60374</xdr:colOff>
      <xdr:row>3</xdr:row>
      <xdr:rowOff>195189</xdr:rowOff>
    </xdr:to>
    <xdr:pic>
      <xdr:nvPicPr>
        <xdr:cNvPr id="3" name="Gráfico 2">
          <a:extLst>
            <a:ext uri="{FF2B5EF4-FFF2-40B4-BE49-F238E27FC236}">
              <a16:creationId xmlns:a16="http://schemas.microsoft.com/office/drawing/2014/main" id="{481D8007-C476-4C79-A790-F77D7119F88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2606" r="21479" b="88717"/>
        <a:stretch/>
      </xdr:blipFill>
      <xdr:spPr>
        <a:xfrm>
          <a:off x="121920" y="53340"/>
          <a:ext cx="6095414" cy="103338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6</xdr:col>
      <xdr:colOff>283113</xdr:colOff>
      <xdr:row>5</xdr:row>
      <xdr:rowOff>149470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9C7F1CB1-B48A-48A9-BA6F-25DA5A0954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1710" r="21479" b="88717"/>
        <a:stretch/>
      </xdr:blipFill>
      <xdr:spPr>
        <a:xfrm>
          <a:off x="0" y="1"/>
          <a:ext cx="6097173" cy="1140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53340</xdr:colOff>
      <xdr:row>0</xdr:row>
      <xdr:rowOff>0</xdr:rowOff>
    </xdr:from>
    <xdr:to>
      <xdr:col>16</xdr:col>
      <xdr:colOff>565696</xdr:colOff>
      <xdr:row>1</xdr:row>
      <xdr:rowOff>30480</xdr:rowOff>
    </xdr:to>
    <xdr:pic>
      <xdr:nvPicPr>
        <xdr:cNvPr id="2" name="Gráfico 1">
          <a:extLst>
            <a:ext uri="{FF2B5EF4-FFF2-40B4-BE49-F238E27FC236}">
              <a16:creationId xmlns:a16="http://schemas.microsoft.com/office/drawing/2014/main" id="{8190CB5A-68A5-498D-A0B8-58F53047F7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xmlns="" r:embed="rId2"/>
            </a:ext>
          </a:extLst>
        </a:blip>
        <a:srcRect l="6454" t="1710" r="21479" b="88314"/>
        <a:stretch/>
      </xdr:blipFill>
      <xdr:spPr>
        <a:xfrm>
          <a:off x="53340" y="0"/>
          <a:ext cx="6021616" cy="1181100"/>
        </a:xfrm>
        <a:prstGeom prst="rect">
          <a:avLst/>
        </a:prstGeom>
      </xdr:spPr>
    </xdr:pic>
    <xdr:clientData/>
  </xdr:twoCellAnchor>
  <xdr:oneCellAnchor>
    <xdr:from>
      <xdr:col>9</xdr:col>
      <xdr:colOff>106680</xdr:colOff>
      <xdr:row>35</xdr:row>
      <xdr:rowOff>53340</xdr:rowOff>
    </xdr:from>
    <xdr:ext cx="3296736" cy="35246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AE0D809-7899-4E04-9FA5-CF41393C02F7}"/>
                </a:ext>
              </a:extLst>
            </xdr:cNvPr>
            <xdr:cNvSpPr txBox="1"/>
          </xdr:nvSpPr>
          <xdr:spPr>
            <a:xfrm>
              <a:off x="1348740" y="5867400"/>
              <a:ext cx="3296736" cy="35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pt-BR" sz="1100" b="1" i="1">
                        <a:latin typeface="Cambria Math" panose="02040503050406030204" pitchFamily="18" charset="0"/>
                      </a:rPr>
                      <m:t>𝑩𝑫𝑰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=</m:t>
                    </m:r>
                    <m:f>
                      <m:fPr>
                        <m:ctrlPr>
                          <a:rPr lang="pt-BR" sz="1100" b="1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𝑨𝑪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𝑺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𝑹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𝑮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)∙(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𝑫𝑭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)∙(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𝟏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+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𝑳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  <a:ea typeface="Cambria Math" panose="02040503050406030204" pitchFamily="18" charset="0"/>
                          </a:rPr>
                          <m:t>)</m:t>
                        </m:r>
                      </m:num>
                      <m:den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(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𝟏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𝑪𝑷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𝑰𝑺𝑺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−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𝑪𝑹𝑷𝑩</m:t>
                        </m:r>
                        <m:r>
                          <a:rPr lang="pt-BR" sz="1100" b="1" i="1">
                            <a:latin typeface="Cambria Math" panose="02040503050406030204" pitchFamily="18" charset="0"/>
                          </a:rPr>
                          <m:t>)</m:t>
                        </m:r>
                      </m:den>
                    </m:f>
                    <m:r>
                      <a:rPr lang="pt-BR" sz="1100" b="1" i="1">
                        <a:latin typeface="Cambria Math" panose="02040503050406030204" pitchFamily="18" charset="0"/>
                      </a:rPr>
                      <m:t>−</m:t>
                    </m:r>
                    <m:r>
                      <a:rPr lang="pt-BR" sz="1100" b="1" i="1">
                        <a:latin typeface="Cambria Math" panose="02040503050406030204" pitchFamily="18" charset="0"/>
                      </a:rPr>
                      <m:t>𝟏</m:t>
                    </m:r>
                  </m:oMath>
                </m:oMathPara>
              </a14:m>
              <a:endParaRPr lang="pt-BR" sz="1100" b="1">
                <a:latin typeface="Gotham" pitchFamily="50" charset="0"/>
                <a:cs typeface="Gotham" pitchFamily="50" charset="0"/>
              </a:endParaRPr>
            </a:p>
          </xdr:txBody>
        </xdr:sp>
      </mc:Choice>
      <mc:Fallback xmlns="">
        <xdr:sp macro="" textlink="">
          <xdr:nvSpPr>
            <xdr:cNvPr id="3" name="CaixaDeTexto 2">
              <a:extLst>
                <a:ext uri="{FF2B5EF4-FFF2-40B4-BE49-F238E27FC236}">
                  <a16:creationId xmlns:a16="http://schemas.microsoft.com/office/drawing/2014/main" id="{0AE0D809-7899-4E04-9FA5-CF41393C02F7}"/>
                </a:ext>
              </a:extLst>
            </xdr:cNvPr>
            <xdr:cNvSpPr txBox="1"/>
          </xdr:nvSpPr>
          <xdr:spPr>
            <a:xfrm>
              <a:off x="1348740" y="5867400"/>
              <a:ext cx="3296736" cy="35246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pt-BR" sz="1100" b="1" i="0">
                  <a:latin typeface="Cambria Math" panose="02040503050406030204" pitchFamily="18" charset="0"/>
                </a:rPr>
                <a:t>𝑩𝑫𝑰=((𝟏+𝑨𝑪+𝑺+𝑹+𝑮)∙(</a:t>
              </a:r>
              <a:r>
                <a:rPr lang="pt-BR" sz="1100" b="1" i="0">
                  <a:latin typeface="Cambria Math" panose="02040503050406030204" pitchFamily="18" charset="0"/>
                  <a:ea typeface="Cambria Math" panose="02040503050406030204" pitchFamily="18" charset="0"/>
                </a:rPr>
                <a:t>𝟏+𝑫𝑭)∙(𝟏+𝑳))/(</a:t>
              </a:r>
              <a:r>
                <a:rPr lang="pt-BR" sz="1100" b="1" i="0">
                  <a:latin typeface="Cambria Math" panose="02040503050406030204" pitchFamily="18" charset="0"/>
                </a:rPr>
                <a:t>(𝟏−𝑪𝑷−𝑰𝑺𝑺−𝑪𝑹𝑷𝑩))−𝟏</a:t>
              </a:r>
              <a:endParaRPr lang="pt-BR" sz="1100" b="1">
                <a:latin typeface="Gotham" pitchFamily="50" charset="0"/>
                <a:cs typeface="Gotham" pitchFamily="50" charset="0"/>
              </a:endParaRPr>
            </a:p>
          </xdr:txBody>
        </xdr:sp>
      </mc:Fallback>
    </mc:AlternateContent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Meu%20Drive\Secretaria%20de%20Obras\Projetos%20Municipais\_Projetos%20para%20organizar\Pra&#231;as\Aur&#233;lio%20Orlandi\Or&#231;amento\Or&#231;amento_Aur&#233;lio%20Orlandi_Rev0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rçamento"/>
      <sheetName val="Quantitativo"/>
      <sheetName val="Cronograma"/>
      <sheetName val="CRONOGRAMA SGRI-SP"/>
      <sheetName val="BDI"/>
      <sheetName val="Orçamentos"/>
      <sheetName val="CDHU 198"/>
      <sheetName val="ELÉTRICA"/>
    </sheetNames>
    <sheetDataSet>
      <sheetData sheetId="0">
        <row r="70">
          <cell r="B70" t="str">
            <v>___________________________________</v>
          </cell>
          <cell r="F70" t="str">
            <v>___________________________________</v>
          </cell>
        </row>
        <row r="71">
          <cell r="B71" t="str">
            <v>Diretor de Obras e Serviços Públicos</v>
          </cell>
          <cell r="F71" t="str">
            <v>Prefeito Municipal</v>
          </cell>
        </row>
      </sheetData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N22"/>
  <sheetViews>
    <sheetView tabSelected="1" zoomScaleNormal="100" workbookViewId="0">
      <selection activeCell="C15" sqref="C15"/>
    </sheetView>
  </sheetViews>
  <sheetFormatPr defaultColWidth="8.85546875" defaultRowHeight="15" x14ac:dyDescent="0.25"/>
  <cols>
    <col min="1" max="1" width="0.7109375" style="17" customWidth="1"/>
    <col min="2" max="2" width="6" style="16" customWidth="1"/>
    <col min="3" max="3" width="10.28515625" style="16" customWidth="1"/>
    <col min="4" max="4" width="12.7109375" style="16" bestFit="1" customWidth="1"/>
    <col min="5" max="5" width="54.140625" style="45" customWidth="1"/>
    <col min="6" max="6" width="5.28515625" style="16" bestFit="1" customWidth="1"/>
    <col min="7" max="7" width="10.28515625" style="16" customWidth="1"/>
    <col min="8" max="8" width="12.140625" style="16" customWidth="1"/>
    <col min="9" max="9" width="13.28515625" style="46" customWidth="1"/>
    <col min="10" max="10" width="15.7109375" style="46" bestFit="1" customWidth="1"/>
    <col min="11" max="12" width="12.28515625" style="16" hidden="1" customWidth="1"/>
    <col min="13" max="13" width="16.7109375" style="16" hidden="1" customWidth="1"/>
    <col min="14" max="14" width="9.140625" style="16" hidden="1" customWidth="1"/>
    <col min="15" max="15" width="12.28515625" style="16" hidden="1" customWidth="1"/>
    <col min="16" max="16" width="15.42578125" style="16" hidden="1" customWidth="1"/>
    <col min="17" max="17" width="9.140625" style="16" hidden="1" customWidth="1"/>
    <col min="18" max="18" width="12.28515625" style="16" hidden="1" customWidth="1"/>
    <col min="19" max="19" width="16.42578125" style="16" hidden="1" customWidth="1"/>
    <col min="20" max="21" width="12.28515625" style="16" hidden="1" customWidth="1"/>
    <col min="22" max="22" width="15.7109375" style="16" hidden="1" customWidth="1"/>
    <col min="23" max="24" width="12.28515625" style="16" hidden="1" customWidth="1"/>
    <col min="25" max="25" width="15.85546875" style="16" hidden="1" customWidth="1"/>
    <col min="26" max="27" width="12.28515625" style="16" hidden="1" customWidth="1"/>
    <col min="28" max="28" width="15.85546875" style="16" hidden="1" customWidth="1"/>
    <col min="29" max="30" width="12.28515625" style="16" hidden="1" customWidth="1"/>
    <col min="31" max="31" width="15.85546875" style="16" hidden="1" customWidth="1"/>
    <col min="32" max="33" width="12.28515625" style="16" hidden="1" customWidth="1"/>
    <col min="34" max="34" width="15.85546875" style="16" hidden="1" customWidth="1"/>
    <col min="35" max="36" width="12.28515625" style="16" hidden="1" customWidth="1"/>
    <col min="37" max="37" width="15.85546875" style="16" hidden="1" customWidth="1"/>
    <col min="38" max="38" width="1.42578125" style="16" customWidth="1"/>
    <col min="39" max="40" width="8.85546875" style="12"/>
    <col min="41" max="16384" width="8.85546875" style="16"/>
  </cols>
  <sheetData>
    <row r="1" spans="1:40" ht="23.25" x14ac:dyDescent="0.25">
      <c r="A1" s="13"/>
      <c r="B1" s="13"/>
      <c r="C1" s="13"/>
      <c r="D1" s="13"/>
      <c r="E1" s="13"/>
      <c r="F1" s="13"/>
      <c r="G1" s="182" t="s">
        <v>168</v>
      </c>
      <c r="H1" s="182"/>
      <c r="I1" s="182"/>
      <c r="J1" s="182"/>
      <c r="K1" s="13"/>
      <c r="L1" s="13"/>
      <c r="M1" s="13"/>
      <c r="N1" s="172" t="s">
        <v>127</v>
      </c>
      <c r="O1" s="173"/>
      <c r="P1" s="176" t="s">
        <v>128</v>
      </c>
      <c r="Q1" s="176"/>
      <c r="R1" s="176"/>
      <c r="S1" s="177"/>
      <c r="T1" s="184" t="s">
        <v>122</v>
      </c>
      <c r="U1" s="185"/>
      <c r="V1" s="14" t="s">
        <v>132</v>
      </c>
      <c r="W1" s="184" t="s">
        <v>122</v>
      </c>
      <c r="X1" s="185"/>
      <c r="Y1" s="15" t="str">
        <f>$V$1</f>
        <v>025/2023</v>
      </c>
      <c r="Z1" s="184" t="s">
        <v>122</v>
      </c>
      <c r="AA1" s="185"/>
      <c r="AB1" s="15" t="str">
        <f t="shared" ref="AB1" si="0">$V$1</f>
        <v>025/2023</v>
      </c>
      <c r="AC1" s="184" t="s">
        <v>122</v>
      </c>
      <c r="AD1" s="185"/>
      <c r="AE1" s="15" t="str">
        <f t="shared" ref="AE1" si="1">$V$1</f>
        <v>025/2023</v>
      </c>
      <c r="AF1" s="184" t="s">
        <v>122</v>
      </c>
      <c r="AG1" s="185"/>
      <c r="AH1" s="15" t="str">
        <f t="shared" ref="AH1" si="2">$V$1</f>
        <v>025/2023</v>
      </c>
      <c r="AI1" s="184" t="s">
        <v>122</v>
      </c>
      <c r="AJ1" s="185"/>
      <c r="AK1" s="15" t="str">
        <f t="shared" ref="AK1" si="3">$V$1</f>
        <v>025/2023</v>
      </c>
    </row>
    <row r="2" spans="1:40" ht="23.25" x14ac:dyDescent="0.25">
      <c r="B2" s="13"/>
      <c r="C2" s="13"/>
      <c r="D2" s="13"/>
      <c r="E2" s="13"/>
      <c r="F2" s="13"/>
      <c r="G2" s="182"/>
      <c r="H2" s="182"/>
      <c r="I2" s="182"/>
      <c r="J2" s="182"/>
      <c r="K2" s="13"/>
      <c r="L2" s="13"/>
      <c r="M2" s="13"/>
      <c r="N2" s="174"/>
      <c r="O2" s="175"/>
      <c r="P2" s="178"/>
      <c r="Q2" s="178"/>
      <c r="R2" s="178"/>
      <c r="S2" s="179"/>
      <c r="T2" s="180" t="s">
        <v>123</v>
      </c>
      <c r="U2" s="181"/>
      <c r="V2" s="18">
        <v>44941</v>
      </c>
      <c r="W2" s="180" t="s">
        <v>123</v>
      </c>
      <c r="X2" s="181"/>
      <c r="Y2" s="19">
        <f>$V$2</f>
        <v>44941</v>
      </c>
      <c r="Z2" s="180" t="s">
        <v>123</v>
      </c>
      <c r="AA2" s="181"/>
      <c r="AB2" s="19">
        <f t="shared" ref="AB2" si="4">$V$2</f>
        <v>44941</v>
      </c>
      <c r="AC2" s="180" t="s">
        <v>123</v>
      </c>
      <c r="AD2" s="181"/>
      <c r="AE2" s="19">
        <f t="shared" ref="AE2" si="5">$V$2</f>
        <v>44941</v>
      </c>
      <c r="AF2" s="180" t="s">
        <v>123</v>
      </c>
      <c r="AG2" s="181"/>
      <c r="AH2" s="19">
        <f t="shared" ref="AH2" si="6">$V$2</f>
        <v>44941</v>
      </c>
      <c r="AI2" s="180" t="s">
        <v>123</v>
      </c>
      <c r="AJ2" s="181"/>
      <c r="AK2" s="19">
        <f t="shared" ref="AK2" si="7">$V$2</f>
        <v>44941</v>
      </c>
    </row>
    <row r="3" spans="1:40" ht="23.25" x14ac:dyDescent="0.25">
      <c r="B3" s="13"/>
      <c r="C3" s="20"/>
      <c r="D3" s="20"/>
      <c r="E3" s="21"/>
      <c r="F3" s="21"/>
      <c r="G3" s="182"/>
      <c r="H3" s="182"/>
      <c r="I3" s="182"/>
      <c r="J3" s="182"/>
      <c r="K3" s="182" t="s">
        <v>135</v>
      </c>
      <c r="L3" s="182"/>
      <c r="M3" s="182"/>
      <c r="N3" s="174"/>
      <c r="O3" s="175"/>
      <c r="P3" s="178"/>
      <c r="Q3" s="178"/>
      <c r="R3" s="178"/>
      <c r="S3" s="179"/>
      <c r="T3" s="180" t="s">
        <v>124</v>
      </c>
      <c r="U3" s="181"/>
      <c r="V3" s="22" t="s">
        <v>133</v>
      </c>
      <c r="W3" s="180" t="s">
        <v>124</v>
      </c>
      <c r="X3" s="181"/>
      <c r="Y3" s="23" t="str">
        <f>$V$3</f>
        <v>012/2023</v>
      </c>
      <c r="Z3" s="180" t="s">
        <v>124</v>
      </c>
      <c r="AA3" s="181"/>
      <c r="AB3" s="23" t="str">
        <f t="shared" ref="AB3" si="8">$V$3</f>
        <v>012/2023</v>
      </c>
      <c r="AC3" s="180" t="s">
        <v>124</v>
      </c>
      <c r="AD3" s="181"/>
      <c r="AE3" s="23" t="str">
        <f t="shared" ref="AE3" si="9">$V$3</f>
        <v>012/2023</v>
      </c>
      <c r="AF3" s="180" t="s">
        <v>124</v>
      </c>
      <c r="AG3" s="181"/>
      <c r="AH3" s="23" t="str">
        <f t="shared" ref="AH3" si="10">$V$3</f>
        <v>012/2023</v>
      </c>
      <c r="AI3" s="180" t="s">
        <v>124</v>
      </c>
      <c r="AJ3" s="181"/>
      <c r="AK3" s="23" t="str">
        <f t="shared" ref="AK3" si="11">$V$3</f>
        <v>012/2023</v>
      </c>
    </row>
    <row r="4" spans="1:40" ht="23.25" x14ac:dyDescent="0.25">
      <c r="B4" s="13"/>
      <c r="C4" s="20"/>
      <c r="D4" s="20"/>
      <c r="E4" s="21"/>
      <c r="F4" s="21"/>
      <c r="G4" s="183"/>
      <c r="H4" s="183"/>
      <c r="I4" s="183"/>
      <c r="J4" s="183"/>
      <c r="K4" s="182"/>
      <c r="L4" s="182"/>
      <c r="M4" s="182"/>
      <c r="N4" s="174"/>
      <c r="O4" s="175"/>
      <c r="P4" s="178" t="s">
        <v>129</v>
      </c>
      <c r="Q4" s="178"/>
      <c r="R4" s="178"/>
      <c r="S4" s="179"/>
      <c r="T4" s="180" t="s">
        <v>125</v>
      </c>
      <c r="U4" s="181"/>
      <c r="V4" s="22" t="s">
        <v>134</v>
      </c>
      <c r="W4" s="180" t="s">
        <v>125</v>
      </c>
      <c r="X4" s="181"/>
      <c r="Y4" s="23" t="str">
        <f>$V$4</f>
        <v>013/2023</v>
      </c>
      <c r="Z4" s="180" t="s">
        <v>125</v>
      </c>
      <c r="AA4" s="181"/>
      <c r="AB4" s="23" t="str">
        <f t="shared" ref="AB4" si="12">$V$4</f>
        <v>013/2023</v>
      </c>
      <c r="AC4" s="180" t="s">
        <v>125</v>
      </c>
      <c r="AD4" s="181"/>
      <c r="AE4" s="23" t="str">
        <f t="shared" ref="AE4" si="13">$V$4</f>
        <v>013/2023</v>
      </c>
      <c r="AF4" s="180" t="s">
        <v>125</v>
      </c>
      <c r="AG4" s="181"/>
      <c r="AH4" s="23" t="str">
        <f t="shared" ref="AH4" si="14">$V$4</f>
        <v>013/2023</v>
      </c>
      <c r="AI4" s="180" t="s">
        <v>125</v>
      </c>
      <c r="AJ4" s="181"/>
      <c r="AK4" s="23" t="str">
        <f t="shared" ref="AK4" si="15">$V$4</f>
        <v>013/2023</v>
      </c>
    </row>
    <row r="5" spans="1:40" s="25" customFormat="1" x14ac:dyDescent="0.25">
      <c r="A5" s="24"/>
      <c r="B5" s="158" t="s">
        <v>150</v>
      </c>
      <c r="C5" s="159"/>
      <c r="D5" s="168" t="s">
        <v>174</v>
      </c>
      <c r="E5" s="168"/>
      <c r="F5" s="169"/>
      <c r="G5" s="47" t="s">
        <v>172</v>
      </c>
      <c r="H5" s="48"/>
      <c r="I5" s="49"/>
      <c r="J5" s="50" t="s">
        <v>2</v>
      </c>
      <c r="K5" s="160" t="s">
        <v>131</v>
      </c>
      <c r="L5" s="161"/>
      <c r="M5" s="162"/>
      <c r="N5" s="160" t="s">
        <v>115</v>
      </c>
      <c r="O5" s="161"/>
      <c r="P5" s="162"/>
      <c r="Q5" s="160" t="s">
        <v>116</v>
      </c>
      <c r="R5" s="161"/>
      <c r="S5" s="162"/>
      <c r="T5" s="155" t="s">
        <v>112</v>
      </c>
      <c r="U5" s="156"/>
      <c r="V5" s="157"/>
      <c r="W5" s="155" t="s">
        <v>117</v>
      </c>
      <c r="X5" s="156"/>
      <c r="Y5" s="157"/>
      <c r="Z5" s="155" t="s">
        <v>118</v>
      </c>
      <c r="AA5" s="156"/>
      <c r="AB5" s="157"/>
      <c r="AC5" s="155" t="s">
        <v>119</v>
      </c>
      <c r="AD5" s="156"/>
      <c r="AE5" s="157"/>
      <c r="AF5" s="155" t="s">
        <v>120</v>
      </c>
      <c r="AG5" s="156"/>
      <c r="AH5" s="157"/>
      <c r="AI5" s="155" t="s">
        <v>121</v>
      </c>
      <c r="AJ5" s="156"/>
      <c r="AK5" s="157"/>
    </row>
    <row r="6" spans="1:40" s="25" customFormat="1" x14ac:dyDescent="0.25">
      <c r="A6" s="24"/>
      <c r="B6" s="166" t="s">
        <v>151</v>
      </c>
      <c r="C6" s="167"/>
      <c r="D6" s="170" t="s">
        <v>175</v>
      </c>
      <c r="E6" s="170"/>
      <c r="F6" s="171"/>
      <c r="G6" s="51" t="s">
        <v>173</v>
      </c>
      <c r="H6" s="52"/>
      <c r="I6" s="53"/>
      <c r="J6" s="54">
        <f>BDI!Q30</f>
        <v>0.2097</v>
      </c>
      <c r="K6" s="163"/>
      <c r="L6" s="164"/>
      <c r="M6" s="165"/>
      <c r="N6" s="163"/>
      <c r="O6" s="164"/>
      <c r="P6" s="165"/>
      <c r="Q6" s="163"/>
      <c r="R6" s="164"/>
      <c r="S6" s="165"/>
      <c r="T6" s="152" t="e">
        <f>"Período: "&amp;TEXT(V2,"d-mmm-aaaa")&amp;" a "&amp;TEXT(#REF!,"d-mmm-aaaa")</f>
        <v>#REF!</v>
      </c>
      <c r="U6" s="153"/>
      <c r="V6" s="154"/>
      <c r="W6" s="152" t="e">
        <f>"Período: "&amp;TEXT(#REF!+1,"d-mmm-aaaa")&amp;" a "&amp;TEXT(#REF!,"d-mmm-aaaa")</f>
        <v>#REF!</v>
      </c>
      <c r="X6" s="153"/>
      <c r="Y6" s="154"/>
      <c r="Z6" s="152" t="e">
        <f>"Período: "&amp;TEXT(#REF!+1,"d-mmm-aaaa")&amp;" a "&amp;TEXT(#REF!,"d-mmm-aaaa")</f>
        <v>#REF!</v>
      </c>
      <c r="AA6" s="153"/>
      <c r="AB6" s="154"/>
      <c r="AC6" s="152" t="e">
        <f>"Período: "&amp;TEXT(#REF!+1,"d-mmm-aaaa")&amp;" a "&amp;TEXT(#REF!,"d-mmm-aaaa")</f>
        <v>#REF!</v>
      </c>
      <c r="AD6" s="153"/>
      <c r="AE6" s="154"/>
      <c r="AF6" s="152" t="e">
        <f>"Período: "&amp;TEXT(#REF!+1,"d-mmm-aaaa")&amp;" a "&amp;TEXT(#REF!,"d-mmm-aaaa")</f>
        <v>#REF!</v>
      </c>
      <c r="AG6" s="153"/>
      <c r="AH6" s="154"/>
      <c r="AI6" s="152" t="e">
        <f>"Período: "&amp;TEXT(#REF!+1,"d-mmm-aaaa")&amp;" a "&amp;TEXT(#REF!,"d-mmm-aaaa")</f>
        <v>#REF!</v>
      </c>
      <c r="AJ6" s="153"/>
      <c r="AK6" s="154"/>
    </row>
    <row r="7" spans="1:40" s="25" customFormat="1" x14ac:dyDescent="0.25">
      <c r="A7" s="26"/>
      <c r="B7" s="55" t="s">
        <v>9</v>
      </c>
      <c r="C7" s="56" t="s">
        <v>144</v>
      </c>
      <c r="D7" s="56" t="s">
        <v>143</v>
      </c>
      <c r="E7" s="57" t="s">
        <v>145</v>
      </c>
      <c r="F7" s="56" t="s">
        <v>146</v>
      </c>
      <c r="G7" s="58" t="s">
        <v>147</v>
      </c>
      <c r="H7" s="58" t="s">
        <v>148</v>
      </c>
      <c r="I7" s="59" t="s">
        <v>152</v>
      </c>
      <c r="J7" s="60" t="s">
        <v>149</v>
      </c>
      <c r="K7" s="27" t="s">
        <v>0</v>
      </c>
      <c r="L7" s="27" t="s">
        <v>11</v>
      </c>
      <c r="M7" s="28" t="s">
        <v>1</v>
      </c>
      <c r="N7" s="28" t="s">
        <v>10</v>
      </c>
      <c r="O7" s="28" t="s">
        <v>113</v>
      </c>
      <c r="P7" s="28" t="s">
        <v>114</v>
      </c>
      <c r="Q7" s="28" t="s">
        <v>10</v>
      </c>
      <c r="R7" s="28" t="s">
        <v>113</v>
      </c>
      <c r="S7" s="28" t="s">
        <v>114</v>
      </c>
      <c r="T7" s="28" t="s">
        <v>10</v>
      </c>
      <c r="U7" s="28" t="s">
        <v>113</v>
      </c>
      <c r="V7" s="28" t="s">
        <v>114</v>
      </c>
      <c r="W7" s="28" t="s">
        <v>10</v>
      </c>
      <c r="X7" s="28" t="s">
        <v>113</v>
      </c>
      <c r="Y7" s="28" t="s">
        <v>114</v>
      </c>
      <c r="Z7" s="28" t="s">
        <v>10</v>
      </c>
      <c r="AA7" s="28" t="s">
        <v>113</v>
      </c>
      <c r="AB7" s="28" t="s">
        <v>114</v>
      </c>
      <c r="AC7" s="28" t="s">
        <v>10</v>
      </c>
      <c r="AD7" s="28" t="s">
        <v>113</v>
      </c>
      <c r="AE7" s="28" t="s">
        <v>114</v>
      </c>
      <c r="AF7" s="28" t="s">
        <v>10</v>
      </c>
      <c r="AG7" s="28" t="s">
        <v>113</v>
      </c>
      <c r="AH7" s="28" t="s">
        <v>114</v>
      </c>
      <c r="AI7" s="28" t="s">
        <v>10</v>
      </c>
      <c r="AJ7" s="28" t="s">
        <v>113</v>
      </c>
      <c r="AK7" s="28" t="s">
        <v>114</v>
      </c>
    </row>
    <row r="8" spans="1:40" s="12" customFormat="1" ht="30" x14ac:dyDescent="0.25">
      <c r="A8" s="24"/>
      <c r="B8" s="61" t="s">
        <v>153</v>
      </c>
      <c r="C8" s="62"/>
      <c r="D8" s="62"/>
      <c r="E8" s="63" t="s">
        <v>174</v>
      </c>
      <c r="F8" s="64"/>
      <c r="G8" s="65"/>
      <c r="H8" s="30"/>
      <c r="I8" s="30" t="s">
        <v>154</v>
      </c>
      <c r="J8" s="31">
        <f>SUM(J9,J12)</f>
        <v>55482.560000000005</v>
      </c>
      <c r="K8" s="29"/>
      <c r="L8" s="32"/>
      <c r="M8" s="33"/>
      <c r="N8" s="29"/>
      <c r="O8" s="32"/>
      <c r="P8" s="33"/>
      <c r="Q8" s="29"/>
      <c r="R8" s="32"/>
      <c r="S8" s="33"/>
      <c r="T8" s="29"/>
      <c r="U8" s="32"/>
      <c r="V8" s="33"/>
      <c r="W8" s="29"/>
      <c r="X8" s="32"/>
      <c r="Y8" s="33"/>
      <c r="Z8" s="29"/>
      <c r="AA8" s="32"/>
      <c r="AB8" s="33"/>
      <c r="AC8" s="29"/>
      <c r="AD8" s="32"/>
      <c r="AE8" s="33"/>
      <c r="AF8" s="29"/>
      <c r="AG8" s="32"/>
      <c r="AH8" s="33"/>
      <c r="AI8" s="29"/>
      <c r="AJ8" s="32"/>
      <c r="AK8" s="33"/>
    </row>
    <row r="9" spans="1:40" s="12" customFormat="1" x14ac:dyDescent="0.25">
      <c r="A9" s="24"/>
      <c r="B9" s="66">
        <v>1</v>
      </c>
      <c r="C9" s="67"/>
      <c r="D9" s="67"/>
      <c r="E9" s="68" t="s">
        <v>176</v>
      </c>
      <c r="F9" s="69"/>
      <c r="G9" s="70"/>
      <c r="H9" s="70"/>
      <c r="I9" s="71"/>
      <c r="J9" s="72">
        <f>SUM(J10:J11)</f>
        <v>50345.950000000004</v>
      </c>
      <c r="K9" s="34"/>
      <c r="L9" s="35"/>
      <c r="M9" s="36" t="e">
        <f>SUM(#REF!,#REF!)</f>
        <v>#REF!</v>
      </c>
      <c r="N9" s="34"/>
      <c r="O9" s="35"/>
      <c r="P9" s="36" t="e">
        <f>SUM(#REF!,#REF!)</f>
        <v>#REF!</v>
      </c>
      <c r="Q9" s="34"/>
      <c r="R9" s="35"/>
      <c r="S9" s="36" t="e">
        <f>SUM(#REF!,#REF!)</f>
        <v>#REF!</v>
      </c>
      <c r="T9" s="34"/>
      <c r="U9" s="35"/>
      <c r="V9" s="36" t="e">
        <f>SUM(#REF!,#REF!)</f>
        <v>#REF!</v>
      </c>
      <c r="W9" s="34"/>
      <c r="X9" s="35"/>
      <c r="Y9" s="36" t="e">
        <f>SUM(#REF!,#REF!)</f>
        <v>#REF!</v>
      </c>
      <c r="Z9" s="34"/>
      <c r="AA9" s="35"/>
      <c r="AB9" s="36" t="e">
        <f>SUM(#REF!,#REF!)</f>
        <v>#REF!</v>
      </c>
      <c r="AC9" s="34"/>
      <c r="AD9" s="35"/>
      <c r="AE9" s="36" t="e">
        <f>SUM(#REF!,#REF!)</f>
        <v>#REF!</v>
      </c>
      <c r="AF9" s="34"/>
      <c r="AG9" s="35"/>
      <c r="AH9" s="36" t="e">
        <f>SUM(#REF!,#REF!)</f>
        <v>#REF!</v>
      </c>
      <c r="AI9" s="34"/>
      <c r="AJ9" s="35"/>
      <c r="AK9" s="36" t="e">
        <f>SUM(#REF!,#REF!)</f>
        <v>#REF!</v>
      </c>
    </row>
    <row r="10" spans="1:40" s="12" customFormat="1" x14ac:dyDescent="0.25">
      <c r="A10" s="24"/>
      <c r="B10" s="73" t="s">
        <v>7</v>
      </c>
      <c r="C10" s="74" t="s">
        <v>139</v>
      </c>
      <c r="D10" s="74" t="s">
        <v>164</v>
      </c>
      <c r="E10" s="75" t="s">
        <v>165</v>
      </c>
      <c r="F10" s="76" t="s">
        <v>138</v>
      </c>
      <c r="G10" s="77">
        <v>148.50000000000003</v>
      </c>
      <c r="H10" s="80">
        <v>7.87</v>
      </c>
      <c r="I10" s="78">
        <f t="shared" ref="I10" si="16">ROUND(H10*(1+$J$6),2)</f>
        <v>9.52</v>
      </c>
      <c r="J10" s="79">
        <f t="shared" ref="J10" si="17">TRUNC(I10*G10,2)</f>
        <v>1413.72</v>
      </c>
      <c r="K10" s="37"/>
      <c r="L10" s="38">
        <f>ROUND(K10*(1+$I$6),2)</f>
        <v>0</v>
      </c>
      <c r="M10" s="39">
        <f>ROUND(L10*G10,2)</f>
        <v>0</v>
      </c>
      <c r="N10" s="40">
        <f t="shared" ref="N10" si="18">G10*O10</f>
        <v>0</v>
      </c>
      <c r="O10" s="41">
        <f t="shared" ref="O10" si="19">SUM(U10,X10,AA10,AD10,AG10,AJ10)</f>
        <v>0</v>
      </c>
      <c r="P10" s="39">
        <f t="shared" ref="P10" si="20">M10*O10</f>
        <v>0</v>
      </c>
      <c r="Q10" s="40">
        <f t="shared" ref="Q10" si="21">R10*G10</f>
        <v>148.50000000000003</v>
      </c>
      <c r="R10" s="41">
        <f>1-O10</f>
        <v>1</v>
      </c>
      <c r="S10" s="39">
        <f t="shared" ref="S10" si="22">R10*M10</f>
        <v>0</v>
      </c>
      <c r="T10" s="40">
        <f>$G10*U10</f>
        <v>0</v>
      </c>
      <c r="U10" s="42"/>
      <c r="V10" s="39">
        <f>U10*$M10</f>
        <v>0</v>
      </c>
      <c r="W10" s="40">
        <f>$G10*X10</f>
        <v>0</v>
      </c>
      <c r="X10" s="42"/>
      <c r="Y10" s="39">
        <f>X10*$M10</f>
        <v>0</v>
      </c>
      <c r="Z10" s="40">
        <f>$G10*AA10</f>
        <v>0</v>
      </c>
      <c r="AA10" s="42"/>
      <c r="AB10" s="39">
        <f>AA10*$M10</f>
        <v>0</v>
      </c>
      <c r="AC10" s="40">
        <f>$G10*AD10</f>
        <v>0</v>
      </c>
      <c r="AD10" s="42"/>
      <c r="AE10" s="39">
        <f>AD10*$M10</f>
        <v>0</v>
      </c>
      <c r="AF10" s="40">
        <f>$G10*AG10</f>
        <v>0</v>
      </c>
      <c r="AG10" s="42"/>
      <c r="AH10" s="39">
        <f>AG10*$M10</f>
        <v>0</v>
      </c>
      <c r="AI10" s="40">
        <f>$G10*AJ10</f>
        <v>0</v>
      </c>
      <c r="AJ10" s="42"/>
      <c r="AK10" s="39">
        <f>AJ10*$M10</f>
        <v>0</v>
      </c>
    </row>
    <row r="11" spans="1:40" s="12" customFormat="1" ht="45" x14ac:dyDescent="0.25">
      <c r="A11" s="24"/>
      <c r="B11" s="73" t="s">
        <v>8</v>
      </c>
      <c r="C11" s="74" t="s">
        <v>139</v>
      </c>
      <c r="D11" s="74" t="s">
        <v>166</v>
      </c>
      <c r="E11" s="75" t="s">
        <v>167</v>
      </c>
      <c r="F11" s="76" t="s">
        <v>138</v>
      </c>
      <c r="G11" s="77">
        <v>148.50000000000003</v>
      </c>
      <c r="H11" s="80">
        <v>272.39</v>
      </c>
      <c r="I11" s="78">
        <f t="shared" ref="I11" si="23">ROUND(H11*(1+$J$6),2)</f>
        <v>329.51</v>
      </c>
      <c r="J11" s="79">
        <f t="shared" ref="J11" si="24">TRUNC(I11*G11,2)</f>
        <v>48932.23</v>
      </c>
      <c r="K11" s="37"/>
      <c r="L11" s="38">
        <f>ROUND(K11*(1+$I$6),2)</f>
        <v>0</v>
      </c>
      <c r="M11" s="39">
        <f>ROUND(L11*G11,2)</f>
        <v>0</v>
      </c>
      <c r="N11" s="40">
        <f t="shared" ref="N11" si="25">G11*O11</f>
        <v>0</v>
      </c>
      <c r="O11" s="41">
        <f t="shared" ref="O11" si="26">SUM(U11,X11,AA11,AD11,AG11,AJ11)</f>
        <v>0</v>
      </c>
      <c r="P11" s="39">
        <f t="shared" ref="P11" si="27">M11*O11</f>
        <v>0</v>
      </c>
      <c r="Q11" s="40">
        <f t="shared" ref="Q11" si="28">R11*G11</f>
        <v>148.50000000000003</v>
      </c>
      <c r="R11" s="41">
        <f>1-O11</f>
        <v>1</v>
      </c>
      <c r="S11" s="39">
        <f t="shared" ref="S11" si="29">R11*M11</f>
        <v>0</v>
      </c>
      <c r="T11" s="40">
        <f>$G11*U11</f>
        <v>0</v>
      </c>
      <c r="U11" s="42"/>
      <c r="V11" s="39">
        <f>U11*$M11</f>
        <v>0</v>
      </c>
      <c r="W11" s="40">
        <f t="shared" ref="W11" si="30">$G11*X11</f>
        <v>0</v>
      </c>
      <c r="X11" s="42"/>
      <c r="Y11" s="39">
        <f>X11*$M11</f>
        <v>0</v>
      </c>
      <c r="Z11" s="40">
        <f t="shared" ref="Z11" si="31">$G11*AA11</f>
        <v>0</v>
      </c>
      <c r="AA11" s="42"/>
      <c r="AB11" s="39">
        <f>AA11*$M11</f>
        <v>0</v>
      </c>
      <c r="AC11" s="40">
        <f t="shared" ref="AC11" si="32">$G11*AD11</f>
        <v>0</v>
      </c>
      <c r="AD11" s="42"/>
      <c r="AE11" s="39">
        <f>AD11*$M11</f>
        <v>0</v>
      </c>
      <c r="AF11" s="40">
        <f t="shared" ref="AF11" si="33">$G11*AG11</f>
        <v>0</v>
      </c>
      <c r="AG11" s="42"/>
      <c r="AH11" s="39">
        <f>AG11*$M11</f>
        <v>0</v>
      </c>
      <c r="AI11" s="40">
        <f t="shared" ref="AI11" si="34">$G11*AJ11</f>
        <v>0</v>
      </c>
      <c r="AJ11" s="42"/>
      <c r="AK11" s="39">
        <f>AJ11*$M11</f>
        <v>0</v>
      </c>
    </row>
    <row r="12" spans="1:40" s="12" customFormat="1" x14ac:dyDescent="0.25">
      <c r="A12" s="24"/>
      <c r="B12" s="66">
        <v>2</v>
      </c>
      <c r="C12" s="67"/>
      <c r="D12" s="67"/>
      <c r="E12" s="68" t="s">
        <v>161</v>
      </c>
      <c r="F12" s="69"/>
      <c r="G12" s="70"/>
      <c r="H12" s="70"/>
      <c r="I12" s="71"/>
      <c r="J12" s="72">
        <f>SUM(J13)</f>
        <v>5136.6099999999997</v>
      </c>
      <c r="K12" s="34"/>
      <c r="L12" s="34"/>
      <c r="M12" s="36" t="e">
        <f>SUM(#REF!,#REF!)</f>
        <v>#REF!</v>
      </c>
      <c r="N12" s="34"/>
      <c r="O12" s="34"/>
      <c r="P12" s="36" t="e">
        <f>SUM(#REF!,#REF!)</f>
        <v>#REF!</v>
      </c>
      <c r="Q12" s="34"/>
      <c r="R12" s="34"/>
      <c r="S12" s="36" t="e">
        <f>SUM(#REF!,#REF!)</f>
        <v>#REF!</v>
      </c>
      <c r="T12" s="34"/>
      <c r="U12" s="34"/>
      <c r="V12" s="36" t="e">
        <f>SUM(#REF!,#REF!)</f>
        <v>#REF!</v>
      </c>
      <c r="W12" s="34"/>
      <c r="X12" s="34"/>
      <c r="Y12" s="36" t="e">
        <f>SUM(#REF!,#REF!)</f>
        <v>#REF!</v>
      </c>
      <c r="Z12" s="34"/>
      <c r="AA12" s="34"/>
      <c r="AB12" s="36" t="e">
        <f>SUM(#REF!,#REF!)</f>
        <v>#REF!</v>
      </c>
      <c r="AC12" s="34"/>
      <c r="AD12" s="34"/>
      <c r="AE12" s="36" t="e">
        <f>SUM(#REF!,#REF!)</f>
        <v>#REF!</v>
      </c>
      <c r="AF12" s="34"/>
      <c r="AG12" s="34"/>
      <c r="AH12" s="36" t="e">
        <f>SUM(#REF!,#REF!)</f>
        <v>#REF!</v>
      </c>
      <c r="AI12" s="34"/>
      <c r="AJ12" s="34"/>
      <c r="AK12" s="36" t="e">
        <f>SUM(#REF!,#REF!)</f>
        <v>#REF!</v>
      </c>
    </row>
    <row r="13" spans="1:40" s="12" customFormat="1" x14ac:dyDescent="0.25">
      <c r="A13" s="17"/>
      <c r="B13" s="73" t="s">
        <v>126</v>
      </c>
      <c r="C13" s="74" t="s">
        <v>139</v>
      </c>
      <c r="D13" s="74" t="s">
        <v>162</v>
      </c>
      <c r="E13" s="75" t="s">
        <v>163</v>
      </c>
      <c r="F13" s="76" t="s">
        <v>138</v>
      </c>
      <c r="G13" s="77">
        <v>148.50000000000003</v>
      </c>
      <c r="H13" s="80">
        <v>28.59</v>
      </c>
      <c r="I13" s="78">
        <f t="shared" ref="I13" si="35">ROUND(H13*(1+$J$6),2)</f>
        <v>34.590000000000003</v>
      </c>
      <c r="J13" s="79">
        <f t="shared" ref="J13" si="36">TRUNC(I13*G13,2)</f>
        <v>5136.6099999999997</v>
      </c>
      <c r="K13" s="37"/>
      <c r="L13" s="38">
        <f t="shared" ref="L13" si="37">ROUND(K13*(1+$I$6),2)</f>
        <v>0</v>
      </c>
      <c r="M13" s="39">
        <f t="shared" ref="M13" si="38">ROUND(L13*G13,2)</f>
        <v>0</v>
      </c>
      <c r="N13" s="40">
        <f>G13*O13</f>
        <v>0</v>
      </c>
      <c r="O13" s="41">
        <f>SUM(U13,X13,AA13,AD13,AG13,AJ13)</f>
        <v>0</v>
      </c>
      <c r="P13" s="39">
        <f>M13*O13</f>
        <v>0</v>
      </c>
      <c r="Q13" s="40">
        <f>R13*G13</f>
        <v>148.50000000000003</v>
      </c>
      <c r="R13" s="41">
        <f t="shared" ref="R13" si="39">1-O13</f>
        <v>1</v>
      </c>
      <c r="S13" s="39">
        <f>R13*M13</f>
        <v>0</v>
      </c>
      <c r="T13" s="40">
        <f t="shared" ref="T13" si="40">$G13*U13</f>
        <v>0</v>
      </c>
      <c r="U13" s="42"/>
      <c r="V13" s="39">
        <f t="shared" ref="V13" si="41">U13*$M13</f>
        <v>0</v>
      </c>
      <c r="W13" s="40">
        <f t="shared" ref="W13" si="42">$G13*X13</f>
        <v>0</v>
      </c>
      <c r="X13" s="42"/>
      <c r="Y13" s="39">
        <f t="shared" ref="Y13" si="43">X13*$M13</f>
        <v>0</v>
      </c>
      <c r="Z13" s="40">
        <f t="shared" ref="Z13" si="44">$G13*AA13</f>
        <v>0</v>
      </c>
      <c r="AA13" s="42"/>
      <c r="AB13" s="39">
        <f t="shared" ref="AB13" si="45">AA13*$M13</f>
        <v>0</v>
      </c>
      <c r="AC13" s="40">
        <f t="shared" ref="AC13" si="46">$G13*AD13</f>
        <v>0</v>
      </c>
      <c r="AD13" s="42"/>
      <c r="AE13" s="39">
        <f t="shared" ref="AE13" si="47">AD13*$M13</f>
        <v>0</v>
      </c>
      <c r="AF13" s="40">
        <f t="shared" ref="AF13" si="48">$G13*AG13</f>
        <v>0</v>
      </c>
      <c r="AG13" s="42"/>
      <c r="AH13" s="39">
        <f t="shared" ref="AH13" si="49">AG13*$M13</f>
        <v>0</v>
      </c>
      <c r="AI13" s="40">
        <f t="shared" ref="AI13" si="50">$G13*AJ13</f>
        <v>0</v>
      </c>
      <c r="AJ13" s="42"/>
      <c r="AK13" s="39">
        <f t="shared" ref="AK13" si="51">AJ13*$M13</f>
        <v>0</v>
      </c>
    </row>
    <row r="14" spans="1:40" s="12" customFormat="1" x14ac:dyDescent="0.25">
      <c r="A14" s="17"/>
      <c r="B14" s="81"/>
      <c r="C14" s="62"/>
      <c r="D14" s="62"/>
      <c r="E14" s="82"/>
      <c r="F14" s="64"/>
      <c r="G14" s="65"/>
      <c r="H14" s="30"/>
      <c r="I14" s="30" t="s">
        <v>154</v>
      </c>
      <c r="J14" s="31">
        <f>J8</f>
        <v>55482.560000000005</v>
      </c>
      <c r="K14" s="43"/>
      <c r="L14" s="43"/>
      <c r="M14" s="44"/>
    </row>
    <row r="15" spans="1:40" x14ac:dyDescent="0.25">
      <c r="A15" s="83"/>
      <c r="B15" s="83"/>
      <c r="K15" s="84"/>
      <c r="L15" s="84"/>
      <c r="M15" s="85"/>
      <c r="P15" s="86" t="s">
        <v>111</v>
      </c>
      <c r="AM15" s="16"/>
      <c r="AN15" s="16"/>
    </row>
    <row r="16" spans="1:40" s="87" customFormat="1" x14ac:dyDescent="0.25">
      <c r="C16" s="87" t="s">
        <v>183</v>
      </c>
    </row>
    <row r="17" spans="1:40" s="87" customFormat="1" x14ac:dyDescent="0.25"/>
    <row r="18" spans="1:40" s="87" customFormat="1" x14ac:dyDescent="0.25"/>
    <row r="19" spans="1:40" s="87" customFormat="1" x14ac:dyDescent="0.25"/>
    <row r="20" spans="1:40" s="87" customFormat="1" x14ac:dyDescent="0.25">
      <c r="C20" s="87" t="s">
        <v>6</v>
      </c>
      <c r="F20" s="87" t="s">
        <v>6</v>
      </c>
    </row>
    <row r="21" spans="1:40" s="87" customFormat="1" x14ac:dyDescent="0.25">
      <c r="C21" s="87" t="s">
        <v>141</v>
      </c>
      <c r="F21" s="87" t="s">
        <v>140</v>
      </c>
    </row>
    <row r="22" spans="1:40" x14ac:dyDescent="0.25">
      <c r="A22" s="83"/>
      <c r="AM22" s="16"/>
      <c r="AN22" s="16"/>
    </row>
  </sheetData>
  <mergeCells count="48">
    <mergeCell ref="G1:J4"/>
    <mergeCell ref="AF1:AG1"/>
    <mergeCell ref="AI1:AJ1"/>
    <mergeCell ref="T2:U2"/>
    <mergeCell ref="W2:X2"/>
    <mergeCell ref="Z2:AA2"/>
    <mergeCell ref="AC2:AD2"/>
    <mergeCell ref="AF2:AG2"/>
    <mergeCell ref="AI2:AJ2"/>
    <mergeCell ref="T1:U1"/>
    <mergeCell ref="W1:X1"/>
    <mergeCell ref="Z1:AA1"/>
    <mergeCell ref="AC1:AD1"/>
    <mergeCell ref="K3:M4"/>
    <mergeCell ref="T3:U3"/>
    <mergeCell ref="W3:X3"/>
    <mergeCell ref="N1:O4"/>
    <mergeCell ref="P1:S3"/>
    <mergeCell ref="T5:V5"/>
    <mergeCell ref="AF3:AG3"/>
    <mergeCell ref="AI3:AJ3"/>
    <mergeCell ref="P4:S4"/>
    <mergeCell ref="T4:U4"/>
    <mergeCell ref="W4:X4"/>
    <mergeCell ref="Z4:AA4"/>
    <mergeCell ref="AC4:AD4"/>
    <mergeCell ref="AF4:AG4"/>
    <mergeCell ref="AI4:AJ4"/>
    <mergeCell ref="Z3:AA3"/>
    <mergeCell ref="AC3:AD3"/>
    <mergeCell ref="B5:C5"/>
    <mergeCell ref="K5:M6"/>
    <mergeCell ref="N5:P6"/>
    <mergeCell ref="Q5:S6"/>
    <mergeCell ref="B6:C6"/>
    <mergeCell ref="D5:F5"/>
    <mergeCell ref="D6:F6"/>
    <mergeCell ref="T6:V6"/>
    <mergeCell ref="W6:Y6"/>
    <mergeCell ref="Z6:AB6"/>
    <mergeCell ref="AC6:AE6"/>
    <mergeCell ref="AF6:AH6"/>
    <mergeCell ref="AI6:AK6"/>
    <mergeCell ref="W5:Y5"/>
    <mergeCell ref="Z5:AB5"/>
    <mergeCell ref="AC5:AE5"/>
    <mergeCell ref="AF5:AH5"/>
    <mergeCell ref="AI5:AK5"/>
  </mergeCells>
  <phoneticPr fontId="3" type="noConversion"/>
  <printOptions horizontalCentered="1"/>
  <pageMargins left="0.23622047244094491" right="0.23622047244094491" top="0.31496062992125984" bottom="0.19685039370078741" header="0.31496062992125984" footer="0.23"/>
  <pageSetup paperSize="9" scale="95" orientation="landscape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9"/>
  <sheetViews>
    <sheetView zoomScaleNormal="100" workbookViewId="0">
      <selection activeCell="C21" sqref="C21"/>
    </sheetView>
  </sheetViews>
  <sheetFormatPr defaultColWidth="8.85546875" defaultRowHeight="15.75" x14ac:dyDescent="0.25"/>
  <cols>
    <col min="1" max="1" width="5.85546875" style="11" customWidth="1"/>
    <col min="2" max="2" width="32.42578125" style="11" customWidth="1"/>
    <col min="3" max="3" width="15.85546875" style="11" bestFit="1" customWidth="1"/>
    <col min="4" max="4" width="7.28515625" style="11" bestFit="1" customWidth="1"/>
    <col min="5" max="5" width="15.28515625" style="11" bestFit="1" customWidth="1"/>
    <col min="6" max="6" width="8.140625" style="11" bestFit="1" customWidth="1"/>
    <col min="7" max="7" width="15.85546875" style="11" bestFit="1" customWidth="1"/>
    <col min="8" max="8" width="7.28515625" style="11" bestFit="1" customWidth="1"/>
    <col min="9" max="9" width="15.85546875" style="11" hidden="1" customWidth="1"/>
    <col min="10" max="10" width="7.28515625" style="11" hidden="1" customWidth="1"/>
    <col min="11" max="11" width="15.85546875" style="11" hidden="1" customWidth="1"/>
    <col min="12" max="12" width="7.28515625" style="11" hidden="1" customWidth="1"/>
    <col min="13" max="13" width="15.28515625" style="11" bestFit="1" customWidth="1"/>
    <col min="14" max="14" width="7.28515625" style="11" bestFit="1" customWidth="1"/>
    <col min="15" max="16384" width="8.85546875" style="11"/>
  </cols>
  <sheetData>
    <row r="1" spans="1:14" s="6" customFormat="1" ht="15.95" customHeight="1" x14ac:dyDescent="0.25">
      <c r="A1" s="3"/>
      <c r="B1" s="4"/>
      <c r="C1" s="4"/>
      <c r="D1" s="5"/>
      <c r="E1" s="4"/>
      <c r="F1" s="4"/>
      <c r="G1" s="191" t="s">
        <v>155</v>
      </c>
      <c r="H1" s="191"/>
      <c r="I1" s="191"/>
      <c r="J1" s="191"/>
      <c r="K1" s="191"/>
      <c r="L1" s="191"/>
      <c r="M1" s="191"/>
      <c r="N1" s="192"/>
    </row>
    <row r="2" spans="1:14" s="6" customFormat="1" ht="15.95" customHeight="1" x14ac:dyDescent="0.25">
      <c r="A2" s="7"/>
      <c r="B2" s="8"/>
      <c r="C2" s="8"/>
      <c r="D2" s="9"/>
      <c r="E2" s="8"/>
      <c r="F2" s="8"/>
      <c r="G2" s="193"/>
      <c r="H2" s="193"/>
      <c r="I2" s="193"/>
      <c r="J2" s="193"/>
      <c r="K2" s="193"/>
      <c r="L2" s="193"/>
      <c r="M2" s="193"/>
      <c r="N2" s="194"/>
    </row>
    <row r="3" spans="1:14" s="6" customFormat="1" ht="15.95" customHeight="1" x14ac:dyDescent="0.25">
      <c r="A3" s="7"/>
      <c r="B3" s="10"/>
      <c r="C3" s="10"/>
      <c r="D3" s="10"/>
      <c r="E3" s="10"/>
      <c r="F3" s="10"/>
      <c r="G3" s="193"/>
      <c r="H3" s="193"/>
      <c r="I3" s="193"/>
      <c r="J3" s="193"/>
      <c r="K3" s="193"/>
      <c r="L3" s="193"/>
      <c r="M3" s="193"/>
      <c r="N3" s="194"/>
    </row>
    <row r="4" spans="1:14" s="6" customFormat="1" ht="15.95" customHeight="1" x14ac:dyDescent="0.25">
      <c r="A4" s="7"/>
      <c r="B4" s="10"/>
      <c r="C4" s="10"/>
      <c r="D4" s="10"/>
      <c r="E4" s="10"/>
      <c r="F4" s="10"/>
      <c r="G4" s="193"/>
      <c r="H4" s="193"/>
      <c r="I4" s="193"/>
      <c r="J4" s="193"/>
      <c r="K4" s="193"/>
      <c r="L4" s="193"/>
      <c r="M4" s="193"/>
      <c r="N4" s="194"/>
    </row>
    <row r="5" spans="1:14" s="6" customFormat="1" ht="15.95" customHeight="1" x14ac:dyDescent="0.25">
      <c r="A5" s="7"/>
      <c r="B5" s="10"/>
      <c r="C5" s="10"/>
      <c r="D5" s="10"/>
      <c r="E5" s="10"/>
      <c r="F5" s="10"/>
      <c r="G5" s="193"/>
      <c r="H5" s="193"/>
      <c r="I5" s="193"/>
      <c r="J5" s="193"/>
      <c r="K5" s="193"/>
      <c r="L5" s="193"/>
      <c r="M5" s="193"/>
      <c r="N5" s="194"/>
    </row>
    <row r="6" spans="1:14" s="6" customFormat="1" ht="15.95" customHeight="1" x14ac:dyDescent="0.25">
      <c r="A6" s="7"/>
      <c r="B6" s="10"/>
      <c r="C6" s="10"/>
      <c r="D6" s="10"/>
      <c r="E6" s="10"/>
      <c r="F6" s="10"/>
      <c r="G6" s="195"/>
      <c r="H6" s="195"/>
      <c r="I6" s="195"/>
      <c r="J6" s="195"/>
      <c r="K6" s="195"/>
      <c r="L6" s="195"/>
      <c r="M6" s="195"/>
      <c r="N6" s="196"/>
    </row>
    <row r="7" spans="1:14" s="88" customFormat="1" ht="15" x14ac:dyDescent="0.25">
      <c r="A7" s="158" t="s">
        <v>4</v>
      </c>
      <c r="B7" s="206"/>
      <c r="C7" s="207" t="str">
        <f>Orçamento!D5</f>
        <v>CONSTRUÇÃO DE LOMBADAS EM DIVERSAS VIAS DO MUNICÍPIO</v>
      </c>
      <c r="D7" s="207"/>
      <c r="E7" s="207"/>
      <c r="F7" s="207"/>
      <c r="G7" s="207"/>
      <c r="H7" s="207"/>
      <c r="I7" s="207"/>
      <c r="J7" s="207"/>
      <c r="K7" s="207"/>
      <c r="L7" s="207"/>
      <c r="M7" s="207"/>
      <c r="N7" s="208"/>
    </row>
    <row r="8" spans="1:14" s="88" customFormat="1" ht="16.7" customHeight="1" x14ac:dyDescent="0.25">
      <c r="A8" s="166" t="s">
        <v>5</v>
      </c>
      <c r="B8" s="167"/>
      <c r="C8" s="170" t="str">
        <f>Orçamento!D6</f>
        <v>VIAS DIVERSAS</v>
      </c>
      <c r="D8" s="170"/>
      <c r="E8" s="170"/>
      <c r="F8" s="170"/>
      <c r="G8" s="170"/>
      <c r="H8" s="89"/>
      <c r="I8" s="89"/>
      <c r="J8" s="89"/>
      <c r="K8" s="89"/>
      <c r="L8" s="89"/>
      <c r="M8" s="89"/>
      <c r="N8" s="90"/>
    </row>
    <row r="9" spans="1:14" s="91" customFormat="1" ht="15" x14ac:dyDescent="0.25">
      <c r="A9" s="209" t="s">
        <v>9</v>
      </c>
      <c r="B9" s="211" t="s">
        <v>136</v>
      </c>
      <c r="C9" s="214"/>
      <c r="D9" s="215"/>
      <c r="E9" s="215"/>
      <c r="F9" s="215"/>
      <c r="G9" s="215"/>
      <c r="H9" s="215"/>
      <c r="I9" s="215"/>
      <c r="J9" s="215"/>
      <c r="K9" s="215"/>
      <c r="L9" s="215"/>
      <c r="M9" s="215"/>
      <c r="N9" s="216"/>
    </row>
    <row r="10" spans="1:14" s="91" customFormat="1" ht="15" x14ac:dyDescent="0.25">
      <c r="A10" s="210"/>
      <c r="B10" s="212"/>
      <c r="C10" s="217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9"/>
    </row>
    <row r="11" spans="1:14" s="91" customFormat="1" ht="15" x14ac:dyDescent="0.25">
      <c r="A11" s="210"/>
      <c r="B11" s="213"/>
      <c r="C11" s="186" t="s">
        <v>156</v>
      </c>
      <c r="D11" s="186"/>
      <c r="E11" s="186" t="s">
        <v>157</v>
      </c>
      <c r="F11" s="186"/>
      <c r="G11" s="186" t="s">
        <v>158</v>
      </c>
      <c r="H11" s="186"/>
      <c r="I11" s="186" t="s">
        <v>159</v>
      </c>
      <c r="J11" s="186"/>
      <c r="K11" s="186" t="s">
        <v>160</v>
      </c>
      <c r="L11" s="186"/>
      <c r="M11" s="186" t="s">
        <v>3</v>
      </c>
      <c r="N11" s="220"/>
    </row>
    <row r="12" spans="1:14" s="91" customFormat="1" ht="24.4" customHeight="1" x14ac:dyDescent="0.25">
      <c r="A12" s="199">
        <v>1</v>
      </c>
      <c r="B12" s="201" t="str">
        <f>VLOOKUP(A12,Orçamento!$B$9:$J$13,4,FALSE)</f>
        <v>EXECUÇÃO DE LOMBADAS</v>
      </c>
      <c r="C12" s="92">
        <f>D12*$M12</f>
        <v>25172.975000000002</v>
      </c>
      <c r="D12" s="93">
        <v>0.5</v>
      </c>
      <c r="E12" s="92">
        <f>F12*$M12</f>
        <v>25172.975000000002</v>
      </c>
      <c r="F12" s="93">
        <v>0.5</v>
      </c>
      <c r="G12" s="92">
        <f>H12*$M12</f>
        <v>0</v>
      </c>
      <c r="H12" s="93">
        <v>0</v>
      </c>
      <c r="I12" s="92">
        <f>J12*$M12</f>
        <v>0</v>
      </c>
      <c r="J12" s="93">
        <v>0</v>
      </c>
      <c r="K12" s="92">
        <f>L12*$M12</f>
        <v>0</v>
      </c>
      <c r="L12" s="93">
        <v>0</v>
      </c>
      <c r="M12" s="204">
        <f>VLOOKUP(A12,Orçamento!$B$9:$J$13,9,FALSE)</f>
        <v>50345.950000000004</v>
      </c>
      <c r="N12" s="197">
        <f>SUM(D12,F12,H12,J12,L12)</f>
        <v>1</v>
      </c>
    </row>
    <row r="13" spans="1:14" s="91" customFormat="1" ht="6.4" customHeight="1" x14ac:dyDescent="0.25">
      <c r="A13" s="203"/>
      <c r="B13" s="202"/>
      <c r="C13" s="187"/>
      <c r="D13" s="188"/>
      <c r="E13" s="187"/>
      <c r="F13" s="188"/>
      <c r="G13" s="187"/>
      <c r="H13" s="188"/>
      <c r="I13" s="187"/>
      <c r="J13" s="188"/>
      <c r="K13" s="187"/>
      <c r="L13" s="188"/>
      <c r="M13" s="205"/>
      <c r="N13" s="198"/>
    </row>
    <row r="14" spans="1:14" s="91" customFormat="1" ht="24.4" customHeight="1" x14ac:dyDescent="0.25">
      <c r="A14" s="199">
        <v>2</v>
      </c>
      <c r="B14" s="201" t="str">
        <f>VLOOKUP(A14,Orçamento!$B$9:$J$13,4,FALSE)</f>
        <v>PINTURA</v>
      </c>
      <c r="C14" s="92">
        <f>D14*$M14</f>
        <v>2568.3049999999998</v>
      </c>
      <c r="D14" s="93">
        <v>0.5</v>
      </c>
      <c r="E14" s="92">
        <f>F14*$M14</f>
        <v>2568.3049999999998</v>
      </c>
      <c r="F14" s="93">
        <v>0.5</v>
      </c>
      <c r="G14" s="92">
        <f>H14*$M14</f>
        <v>0</v>
      </c>
      <c r="H14" s="93">
        <v>0</v>
      </c>
      <c r="I14" s="92">
        <f>J14*$M14</f>
        <v>0</v>
      </c>
      <c r="J14" s="93">
        <v>0</v>
      </c>
      <c r="K14" s="92">
        <f>L14*$M14</f>
        <v>0</v>
      </c>
      <c r="L14" s="93">
        <v>0</v>
      </c>
      <c r="M14" s="204">
        <f>VLOOKUP(A14,Orçamento!$B$9:$J$13,9,FALSE)</f>
        <v>5136.6099999999997</v>
      </c>
      <c r="N14" s="197">
        <f t="shared" ref="N14" si="0">SUM(D14,F14,H14,J14,L14)</f>
        <v>1</v>
      </c>
    </row>
    <row r="15" spans="1:14" s="91" customFormat="1" ht="6" customHeight="1" x14ac:dyDescent="0.25">
      <c r="A15" s="200"/>
      <c r="B15" s="202"/>
      <c r="C15" s="187"/>
      <c r="D15" s="188"/>
      <c r="E15" s="187"/>
      <c r="F15" s="188"/>
      <c r="G15" s="187"/>
      <c r="H15" s="188"/>
      <c r="I15" s="187"/>
      <c r="J15" s="188"/>
      <c r="K15" s="187"/>
      <c r="L15" s="188"/>
      <c r="M15" s="205"/>
      <c r="N15" s="198"/>
    </row>
    <row r="16" spans="1:14" s="91" customFormat="1" ht="15" x14ac:dyDescent="0.25">
      <c r="C16" s="94"/>
      <c r="D16" s="94"/>
      <c r="E16" s="94"/>
      <c r="F16" s="94"/>
      <c r="G16" s="94"/>
      <c r="H16" s="94"/>
      <c r="I16" s="94"/>
      <c r="J16" s="94"/>
      <c r="K16" s="94"/>
      <c r="L16" s="94"/>
    </row>
    <row r="17" spans="1:14" s="91" customFormat="1" ht="15" x14ac:dyDescent="0.25">
      <c r="A17" s="189" t="s">
        <v>130</v>
      </c>
      <c r="B17" s="190"/>
      <c r="C17" s="95">
        <f>SUM(C12:C15)</f>
        <v>27741.280000000002</v>
      </c>
      <c r="D17" s="96">
        <f>C17/$M$17</f>
        <v>0.5</v>
      </c>
      <c r="E17" s="95">
        <f>SUM(E12:E15)</f>
        <v>27741.280000000002</v>
      </c>
      <c r="F17" s="96">
        <f>E17/$M$17</f>
        <v>0.5</v>
      </c>
      <c r="G17" s="95">
        <f>SUM(G12:G15)</f>
        <v>0</v>
      </c>
      <c r="H17" s="96">
        <f>G17/$M$17</f>
        <v>0</v>
      </c>
      <c r="I17" s="95">
        <f>SUM(I12:I15)</f>
        <v>0</v>
      </c>
      <c r="J17" s="96">
        <f>I17/$M$17</f>
        <v>0</v>
      </c>
      <c r="K17" s="95">
        <f>SUM(K12:K15)</f>
        <v>0</v>
      </c>
      <c r="L17" s="96">
        <f>K17/$M$17</f>
        <v>0</v>
      </c>
      <c r="M17" s="95">
        <f>SUM(M12:M15)</f>
        <v>55482.560000000005</v>
      </c>
      <c r="N17" s="97">
        <f>M17/$M$17</f>
        <v>1</v>
      </c>
    </row>
    <row r="18" spans="1:14" s="91" customFormat="1" ht="6.4" customHeight="1" x14ac:dyDescent="0.25"/>
    <row r="19" spans="1:14" s="91" customFormat="1" ht="15" x14ac:dyDescent="0.25">
      <c r="B19" s="91" t="s">
        <v>169</v>
      </c>
    </row>
    <row r="20" spans="1:14" s="91" customFormat="1" ht="15" x14ac:dyDescent="0.25"/>
    <row r="21" spans="1:14" s="91" customFormat="1" ht="15" x14ac:dyDescent="0.25"/>
    <row r="22" spans="1:14" s="91" customFormat="1" ht="15" x14ac:dyDescent="0.25">
      <c r="B22" s="91" t="str">
        <f>[1]Orçamento!B70</f>
        <v>___________________________________</v>
      </c>
      <c r="E22" s="91" t="str">
        <f>[1]Orçamento!F70</f>
        <v>___________________________________</v>
      </c>
    </row>
    <row r="23" spans="1:14" s="91" customFormat="1" ht="15" x14ac:dyDescent="0.25">
      <c r="B23" s="91" t="str">
        <f>[1]Orçamento!B71</f>
        <v>Diretor de Obras e Serviços Públicos</v>
      </c>
      <c r="E23" s="91" t="str">
        <f>[1]Orçamento!F71</f>
        <v>Prefeito Municipal</v>
      </c>
    </row>
    <row r="24" spans="1:14" s="91" customFormat="1" ht="15" x14ac:dyDescent="0.25"/>
    <row r="25" spans="1:14" s="91" customFormat="1" ht="15" x14ac:dyDescent="0.25"/>
    <row r="26" spans="1:14" s="91" customFormat="1" ht="15" x14ac:dyDescent="0.25"/>
    <row r="27" spans="1:14" s="91" customFormat="1" ht="15" x14ac:dyDescent="0.25"/>
    <row r="28" spans="1:14" s="91" customFormat="1" ht="15" x14ac:dyDescent="0.25"/>
    <row r="29" spans="1:14" s="91" customFormat="1" ht="15" x14ac:dyDescent="0.25"/>
  </sheetData>
  <mergeCells count="33">
    <mergeCell ref="N12:N13"/>
    <mergeCell ref="G11:H11"/>
    <mergeCell ref="G13:H13"/>
    <mergeCell ref="I13:J13"/>
    <mergeCell ref="K13:L13"/>
    <mergeCell ref="A7:B7"/>
    <mergeCell ref="C7:N7"/>
    <mergeCell ref="A8:B8"/>
    <mergeCell ref="C8:G8"/>
    <mergeCell ref="A9:A11"/>
    <mergeCell ref="B9:B11"/>
    <mergeCell ref="C9:N10"/>
    <mergeCell ref="C11:D11"/>
    <mergeCell ref="E11:F11"/>
    <mergeCell ref="K11:L11"/>
    <mergeCell ref="M11:N11"/>
    <mergeCell ref="M12:M13"/>
    <mergeCell ref="I11:J11"/>
    <mergeCell ref="K15:L15"/>
    <mergeCell ref="E13:F13"/>
    <mergeCell ref="A17:B17"/>
    <mergeCell ref="G1:N6"/>
    <mergeCell ref="N14:N15"/>
    <mergeCell ref="C15:D15"/>
    <mergeCell ref="E15:F15"/>
    <mergeCell ref="G15:H15"/>
    <mergeCell ref="I15:J15"/>
    <mergeCell ref="A14:A15"/>
    <mergeCell ref="B14:B15"/>
    <mergeCell ref="A12:A13"/>
    <mergeCell ref="B12:B13"/>
    <mergeCell ref="C13:D13"/>
    <mergeCell ref="M14:M15"/>
  </mergeCells>
  <conditionalFormatting sqref="C13:L13">
    <cfRule type="expression" dxfId="4" priority="6">
      <formula>D$12&gt;0</formula>
    </cfRule>
  </conditionalFormatting>
  <conditionalFormatting sqref="C15:L15">
    <cfRule type="expression" dxfId="3" priority="5">
      <formula>D$14&gt;0</formula>
    </cfRule>
  </conditionalFormatting>
  <printOptions horizontalCentered="1"/>
  <pageMargins left="0.51181102362204722" right="0.51181102362204722" top="0.47244094488188976" bottom="0.59055118110236215" header="0.31496062992125984" footer="0.31496062992125984"/>
  <pageSetup paperSize="9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40"/>
  <sheetViews>
    <sheetView topLeftCell="H11" workbookViewId="0">
      <selection activeCell="I4" sqref="I4:Q4"/>
    </sheetView>
  </sheetViews>
  <sheetFormatPr defaultColWidth="8.85546875" defaultRowHeight="15" x14ac:dyDescent="0.25"/>
  <cols>
    <col min="1" max="1" width="97.28515625" style="104" hidden="1" customWidth="1"/>
    <col min="2" max="2" width="9.140625" style="104" hidden="1" customWidth="1"/>
    <col min="3" max="3" width="8.85546875" style="104" hidden="1" customWidth="1"/>
    <col min="4" max="4" width="9" style="104" hidden="1" customWidth="1"/>
    <col min="5" max="5" width="8.28515625" style="104" hidden="1" customWidth="1"/>
    <col min="6" max="6" width="9" style="104" hidden="1" customWidth="1"/>
    <col min="7" max="7" width="8.28515625" style="104" hidden="1" customWidth="1"/>
    <col min="8" max="8" width="9.28515625" style="104" customWidth="1"/>
    <col min="9" max="17" width="8.85546875" style="104" customWidth="1"/>
    <col min="18" max="21" width="8.85546875" style="104"/>
    <col min="22" max="23" width="10.140625" style="104" customWidth="1"/>
    <col min="24" max="24" width="10.140625" style="104" bestFit="1" customWidth="1"/>
    <col min="25" max="16384" width="8.85546875" style="104"/>
  </cols>
  <sheetData>
    <row r="1" spans="1:17" ht="90.6" customHeight="1" x14ac:dyDescent="0.25">
      <c r="A1" s="98"/>
      <c r="B1" s="98"/>
      <c r="C1" s="98"/>
      <c r="D1" s="98"/>
      <c r="E1" s="99" t="s">
        <v>12</v>
      </c>
      <c r="F1" s="99" t="s">
        <v>13</v>
      </c>
      <c r="G1" s="99" t="s">
        <v>14</v>
      </c>
      <c r="H1" s="100"/>
      <c r="I1" s="101"/>
      <c r="J1" s="102"/>
      <c r="K1" s="102"/>
      <c r="L1" s="102"/>
      <c r="M1" s="102"/>
      <c r="N1" s="102"/>
      <c r="O1" s="102"/>
      <c r="P1" s="102"/>
      <c r="Q1" s="103"/>
    </row>
    <row r="2" spans="1:17" ht="29.45" customHeight="1" x14ac:dyDescent="0.25">
      <c r="A2" s="98" t="s">
        <v>15</v>
      </c>
      <c r="B2" s="105" t="s">
        <v>16</v>
      </c>
      <c r="C2" s="98" t="s">
        <v>17</v>
      </c>
      <c r="D2" s="98"/>
      <c r="E2" s="106">
        <v>0.03</v>
      </c>
      <c r="F2" s="106">
        <v>0.04</v>
      </c>
      <c r="G2" s="106">
        <v>5.5E-2</v>
      </c>
      <c r="H2" s="235" t="s">
        <v>137</v>
      </c>
      <c r="I2" s="236"/>
      <c r="J2" s="236"/>
      <c r="K2" s="236"/>
      <c r="L2" s="236"/>
      <c r="M2" s="236"/>
      <c r="N2" s="236"/>
      <c r="O2" s="236"/>
      <c r="P2" s="236"/>
      <c r="Q2" s="237"/>
    </row>
    <row r="3" spans="1:17" x14ac:dyDescent="0.25">
      <c r="A3" s="98" t="s">
        <v>15</v>
      </c>
      <c r="B3" s="105" t="s">
        <v>18</v>
      </c>
      <c r="C3" s="98" t="s">
        <v>19</v>
      </c>
      <c r="D3" s="98"/>
      <c r="E3" s="106">
        <v>8.0000000000000002E-3</v>
      </c>
      <c r="F3" s="106">
        <v>8.0000000000000002E-3</v>
      </c>
      <c r="G3" s="106">
        <v>0.01</v>
      </c>
      <c r="H3" s="107" t="s">
        <v>4</v>
      </c>
      <c r="I3" s="238" t="str">
        <f>Orçamento!D5</f>
        <v>CONSTRUÇÃO DE LOMBADAS EM DIVERSAS VIAS DO MUNICÍPIO</v>
      </c>
      <c r="J3" s="238"/>
      <c r="K3" s="238"/>
      <c r="L3" s="238"/>
      <c r="M3" s="238"/>
      <c r="N3" s="238"/>
      <c r="O3" s="238"/>
      <c r="P3" s="238"/>
      <c r="Q3" s="239"/>
    </row>
    <row r="4" spans="1:17" x14ac:dyDescent="0.25">
      <c r="A4" s="98"/>
      <c r="B4" s="105"/>
      <c r="C4" s="98"/>
      <c r="D4" s="98"/>
      <c r="E4" s="106"/>
      <c r="F4" s="106"/>
      <c r="G4" s="106"/>
      <c r="H4" s="107" t="s">
        <v>5</v>
      </c>
      <c r="I4" s="238" t="str">
        <f>Orçamento!D6</f>
        <v>VIAS DIVERSAS</v>
      </c>
      <c r="J4" s="238"/>
      <c r="K4" s="238"/>
      <c r="L4" s="238"/>
      <c r="M4" s="238"/>
      <c r="N4" s="238"/>
      <c r="O4" s="238"/>
      <c r="P4" s="238"/>
      <c r="Q4" s="239"/>
    </row>
    <row r="5" spans="1:17" x14ac:dyDescent="0.25">
      <c r="A5" s="98"/>
      <c r="B5" s="105"/>
      <c r="C5" s="98"/>
      <c r="D5" s="98"/>
      <c r="E5" s="106"/>
      <c r="F5" s="106"/>
      <c r="G5" s="106"/>
      <c r="H5" s="240" t="s">
        <v>40</v>
      </c>
      <c r="I5" s="241"/>
      <c r="J5" s="241"/>
      <c r="K5" s="241"/>
      <c r="L5" s="241"/>
      <c r="M5" s="241"/>
      <c r="N5" s="241"/>
      <c r="O5" s="241"/>
      <c r="P5" s="241"/>
      <c r="Q5" s="242"/>
    </row>
    <row r="6" spans="1:17" ht="26.65" customHeight="1" x14ac:dyDescent="0.25">
      <c r="A6" s="98" t="s">
        <v>15</v>
      </c>
      <c r="B6" s="105" t="s">
        <v>20</v>
      </c>
      <c r="C6" s="98" t="s">
        <v>21</v>
      </c>
      <c r="D6" s="98"/>
      <c r="E6" s="106">
        <v>9.7000000000000003E-3</v>
      </c>
      <c r="F6" s="106">
        <v>1.2699999999999999E-2</v>
      </c>
      <c r="G6" s="106">
        <v>1.2699999999999999E-2</v>
      </c>
      <c r="H6" s="243" t="s">
        <v>28</v>
      </c>
      <c r="I6" s="244"/>
      <c r="J6" s="244"/>
      <c r="K6" s="244"/>
      <c r="L6" s="244"/>
      <c r="M6" s="244"/>
      <c r="N6" s="244"/>
      <c r="O6" s="244"/>
      <c r="P6" s="244"/>
      <c r="Q6" s="245"/>
    </row>
    <row r="7" spans="1:17" ht="6.4" customHeight="1" x14ac:dyDescent="0.25">
      <c r="A7" s="98" t="s">
        <v>15</v>
      </c>
      <c r="B7" s="105" t="s">
        <v>22</v>
      </c>
      <c r="C7" s="98" t="s">
        <v>23</v>
      </c>
      <c r="D7" s="98"/>
      <c r="E7" s="106">
        <v>5.8999999999999999E-3</v>
      </c>
      <c r="F7" s="106">
        <v>1.23E-2</v>
      </c>
      <c r="G7" s="106">
        <v>1.3899999999999999E-2</v>
      </c>
    </row>
    <row r="8" spans="1:17" ht="12.6" customHeight="1" x14ac:dyDescent="0.25">
      <c r="A8" s="98" t="s">
        <v>15</v>
      </c>
      <c r="B8" s="105" t="s">
        <v>24</v>
      </c>
      <c r="C8" s="98" t="s">
        <v>25</v>
      </c>
      <c r="D8" s="98"/>
      <c r="E8" s="106">
        <v>6.1600000000000002E-2</v>
      </c>
      <c r="F8" s="106">
        <v>7.400000000000001E-2</v>
      </c>
      <c r="G8" s="106">
        <v>8.9600000000000013E-2</v>
      </c>
      <c r="H8" s="240" t="s">
        <v>110</v>
      </c>
      <c r="I8" s="241"/>
      <c r="J8" s="241"/>
      <c r="K8" s="241"/>
      <c r="L8" s="241"/>
      <c r="M8" s="241"/>
      <c r="N8" s="241"/>
      <c r="O8" s="241"/>
      <c r="P8" s="241"/>
      <c r="Q8" s="242"/>
    </row>
    <row r="9" spans="1:17" x14ac:dyDescent="0.25">
      <c r="A9" s="98" t="s">
        <v>15</v>
      </c>
      <c r="B9" s="108" t="s">
        <v>26</v>
      </c>
      <c r="C9" s="98" t="s">
        <v>27</v>
      </c>
      <c r="D9" s="98"/>
      <c r="E9" s="106">
        <v>0.2034</v>
      </c>
      <c r="F9" s="106">
        <v>0.22120000000000001</v>
      </c>
      <c r="G9" s="106">
        <v>0.25</v>
      </c>
      <c r="H9" s="246" t="s">
        <v>107</v>
      </c>
      <c r="I9" s="247"/>
      <c r="J9" s="247"/>
      <c r="K9" s="247"/>
      <c r="L9" s="247"/>
      <c r="M9" s="247"/>
      <c r="N9" s="247"/>
      <c r="O9" s="247"/>
      <c r="P9" s="247"/>
      <c r="Q9" s="248"/>
    </row>
    <row r="10" spans="1:17" ht="6.4" customHeight="1" x14ac:dyDescent="0.25">
      <c r="A10" s="98" t="s">
        <v>28</v>
      </c>
      <c r="B10" s="105" t="s">
        <v>16</v>
      </c>
      <c r="C10" s="98" t="s">
        <v>29</v>
      </c>
      <c r="D10" s="98"/>
      <c r="E10" s="106">
        <v>3.7999999999999999E-2</v>
      </c>
      <c r="F10" s="106">
        <v>4.0099999999999997E-2</v>
      </c>
      <c r="G10" s="106">
        <v>4.6699999999999998E-2</v>
      </c>
    </row>
    <row r="11" spans="1:17" ht="25.15" customHeight="1" x14ac:dyDescent="0.25">
      <c r="A11" s="98" t="s">
        <v>28</v>
      </c>
      <c r="B11" s="105" t="s">
        <v>18</v>
      </c>
      <c r="C11" s="98" t="s">
        <v>30</v>
      </c>
      <c r="D11" s="98"/>
      <c r="E11" s="106">
        <v>3.2000000000000002E-3</v>
      </c>
      <c r="F11" s="106">
        <v>4.0000000000000001E-3</v>
      </c>
      <c r="G11" s="106">
        <v>7.4000000000000003E-3</v>
      </c>
      <c r="H11" s="249" t="s">
        <v>106</v>
      </c>
      <c r="I11" s="249"/>
      <c r="J11" s="249"/>
      <c r="K11" s="249"/>
      <c r="L11" s="249"/>
      <c r="M11" s="249"/>
      <c r="N11" s="249"/>
      <c r="O11" s="249"/>
      <c r="P11" s="250">
        <v>1</v>
      </c>
      <c r="Q11" s="250"/>
    </row>
    <row r="12" spans="1:17" x14ac:dyDescent="0.25">
      <c r="A12" s="98" t="s">
        <v>28</v>
      </c>
      <c r="B12" s="105" t="s">
        <v>20</v>
      </c>
      <c r="C12" s="98" t="s">
        <v>31</v>
      </c>
      <c r="D12" s="98"/>
      <c r="E12" s="106">
        <v>5.0000000000000001E-3</v>
      </c>
      <c r="F12" s="106">
        <v>5.6000000000000008E-3</v>
      </c>
      <c r="G12" s="106">
        <v>9.7000000000000003E-3</v>
      </c>
      <c r="H12" s="251" t="s">
        <v>33</v>
      </c>
      <c r="I12" s="251"/>
      <c r="J12" s="251"/>
      <c r="K12" s="251"/>
      <c r="L12" s="251"/>
      <c r="M12" s="251"/>
      <c r="N12" s="251"/>
      <c r="O12" s="251"/>
      <c r="P12" s="250">
        <v>2.1149999999999999E-2</v>
      </c>
      <c r="Q12" s="250"/>
    </row>
    <row r="13" spans="1:17" ht="6.4" customHeight="1" x14ac:dyDescent="0.25">
      <c r="A13" s="98" t="s">
        <v>28</v>
      </c>
      <c r="B13" s="105" t="s">
        <v>22</v>
      </c>
      <c r="C13" s="98" t="s">
        <v>32</v>
      </c>
      <c r="D13" s="98"/>
      <c r="E13" s="106">
        <v>1.0200000000000001E-2</v>
      </c>
      <c r="F13" s="106">
        <v>1.11E-2</v>
      </c>
      <c r="G13" s="106">
        <v>1.21E-2</v>
      </c>
    </row>
    <row r="14" spans="1:17" ht="12.6" hidden="1" customHeight="1" x14ac:dyDescent="0.25">
      <c r="A14" s="98" t="s">
        <v>28</v>
      </c>
      <c r="B14" s="105" t="s">
        <v>24</v>
      </c>
      <c r="C14" s="98" t="s">
        <v>34</v>
      </c>
      <c r="D14" s="98"/>
      <c r="E14" s="106">
        <v>6.6400000000000001E-2</v>
      </c>
      <c r="F14" s="106">
        <v>7.2999999999999995E-2</v>
      </c>
      <c r="G14" s="106">
        <v>8.6899999999999991E-2</v>
      </c>
      <c r="H14" s="230" t="s">
        <v>109</v>
      </c>
      <c r="I14" s="230"/>
      <c r="J14" s="230"/>
      <c r="K14" s="230"/>
      <c r="L14" s="230"/>
      <c r="M14" s="230"/>
      <c r="N14" s="230"/>
      <c r="O14" s="230"/>
      <c r="P14" s="230"/>
      <c r="Q14" s="230"/>
    </row>
    <row r="15" spans="1:17" hidden="1" x14ac:dyDescent="0.25">
      <c r="A15" s="98" t="s">
        <v>28</v>
      </c>
      <c r="B15" s="108" t="s">
        <v>26</v>
      </c>
      <c r="C15" s="98" t="s">
        <v>35</v>
      </c>
      <c r="D15" s="98"/>
      <c r="E15" s="106">
        <v>0.19600000000000001</v>
      </c>
      <c r="F15" s="106">
        <v>0.2097</v>
      </c>
      <c r="G15" s="106">
        <v>0.24230000000000002</v>
      </c>
    </row>
    <row r="16" spans="1:17" hidden="1" x14ac:dyDescent="0.25">
      <c r="A16" s="98" t="s">
        <v>36</v>
      </c>
      <c r="B16" s="105" t="s">
        <v>16</v>
      </c>
      <c r="C16" s="98" t="s">
        <v>37</v>
      </c>
      <c r="D16" s="98"/>
      <c r="E16" s="106">
        <v>3.4300000000000004E-2</v>
      </c>
      <c r="F16" s="106">
        <v>4.9299999999999997E-2</v>
      </c>
      <c r="G16" s="106">
        <v>6.7099999999999993E-2</v>
      </c>
    </row>
    <row r="17" spans="1:24" hidden="1" x14ac:dyDescent="0.25">
      <c r="A17" s="98" t="s">
        <v>36</v>
      </c>
      <c r="B17" s="105" t="s">
        <v>18</v>
      </c>
      <c r="C17" s="98" t="s">
        <v>38</v>
      </c>
      <c r="D17" s="98"/>
      <c r="E17" s="106">
        <v>2.8000000000000004E-3</v>
      </c>
      <c r="F17" s="106">
        <v>4.8999999999999998E-3</v>
      </c>
      <c r="G17" s="106">
        <v>7.4999999999999997E-3</v>
      </c>
    </row>
    <row r="18" spans="1:24" hidden="1" x14ac:dyDescent="0.25">
      <c r="A18" s="98" t="s">
        <v>36</v>
      </c>
      <c r="B18" s="105" t="s">
        <v>20</v>
      </c>
      <c r="C18" s="98" t="s">
        <v>39</v>
      </c>
      <c r="D18" s="98"/>
      <c r="E18" s="106">
        <v>0.01</v>
      </c>
      <c r="F18" s="106">
        <v>1.3899999999999999E-2</v>
      </c>
      <c r="G18" s="106">
        <v>1.7399999999999999E-2</v>
      </c>
    </row>
    <row r="19" spans="1:24" hidden="1" x14ac:dyDescent="0.25">
      <c r="A19" s="98" t="s">
        <v>36</v>
      </c>
      <c r="B19" s="105" t="s">
        <v>22</v>
      </c>
      <c r="C19" s="98" t="s">
        <v>41</v>
      </c>
      <c r="D19" s="98"/>
      <c r="E19" s="106">
        <v>9.3999999999999986E-3</v>
      </c>
      <c r="F19" s="106">
        <v>9.8999999999999991E-3</v>
      </c>
      <c r="G19" s="106">
        <v>1.1699999999999999E-2</v>
      </c>
    </row>
    <row r="20" spans="1:24" x14ac:dyDescent="0.25">
      <c r="A20" s="98" t="s">
        <v>36</v>
      </c>
      <c r="B20" s="105" t="s">
        <v>24</v>
      </c>
      <c r="C20" s="98" t="s">
        <v>43</v>
      </c>
      <c r="D20" s="98"/>
      <c r="E20" s="106">
        <v>6.7400000000000002E-2</v>
      </c>
      <c r="F20" s="106">
        <v>8.0399999999999985E-2</v>
      </c>
      <c r="G20" s="106">
        <v>9.4E-2</v>
      </c>
      <c r="H20" s="231" t="s">
        <v>45</v>
      </c>
      <c r="I20" s="231"/>
      <c r="J20" s="231"/>
      <c r="K20" s="231"/>
      <c r="L20" s="231"/>
      <c r="M20" s="231"/>
      <c r="N20" s="231"/>
      <c r="O20" s="232"/>
      <c r="P20" s="233" t="s">
        <v>46</v>
      </c>
      <c r="Q20" s="234" t="s">
        <v>47</v>
      </c>
      <c r="S20" s="229" t="s">
        <v>48</v>
      </c>
      <c r="T20" s="229"/>
      <c r="U20" s="229"/>
      <c r="V20" s="230" t="s">
        <v>49</v>
      </c>
      <c r="W20" s="230" t="s">
        <v>50</v>
      </c>
      <c r="X20" s="230" t="s">
        <v>51</v>
      </c>
    </row>
    <row r="21" spans="1:24" x14ac:dyDescent="0.25">
      <c r="A21" s="98" t="s">
        <v>36</v>
      </c>
      <c r="B21" s="108" t="s">
        <v>26</v>
      </c>
      <c r="C21" s="98" t="s">
        <v>44</v>
      </c>
      <c r="D21" s="98"/>
      <c r="E21" s="106">
        <v>0.20760000000000001</v>
      </c>
      <c r="F21" s="106">
        <v>0.24179999999999999</v>
      </c>
      <c r="G21" s="106">
        <v>0.26440000000000002</v>
      </c>
      <c r="H21" s="231"/>
      <c r="I21" s="231"/>
      <c r="J21" s="231"/>
      <c r="K21" s="231"/>
      <c r="L21" s="231"/>
      <c r="M21" s="231"/>
      <c r="N21" s="231"/>
      <c r="O21" s="232"/>
      <c r="P21" s="233"/>
      <c r="Q21" s="234"/>
      <c r="S21" s="229"/>
      <c r="T21" s="229"/>
      <c r="U21" s="229"/>
      <c r="V21" s="230"/>
      <c r="W21" s="230"/>
      <c r="X21" s="230"/>
    </row>
    <row r="22" spans="1:24" x14ac:dyDescent="0.25">
      <c r="A22" s="98" t="s">
        <v>52</v>
      </c>
      <c r="B22" s="105" t="s">
        <v>16</v>
      </c>
      <c r="C22" s="98" t="s">
        <v>53</v>
      </c>
      <c r="D22" s="98"/>
      <c r="E22" s="106">
        <v>5.2900000000000003E-2</v>
      </c>
      <c r="F22" s="106">
        <v>5.9200000000000003E-2</v>
      </c>
      <c r="G22" s="106">
        <v>7.9299999999999995E-2</v>
      </c>
      <c r="H22" s="227" t="s">
        <v>55</v>
      </c>
      <c r="I22" s="227"/>
      <c r="J22" s="227"/>
      <c r="K22" s="227"/>
      <c r="L22" s="227"/>
      <c r="M22" s="227"/>
      <c r="N22" s="227"/>
      <c r="O22" s="227"/>
      <c r="P22" s="109" t="s">
        <v>16</v>
      </c>
      <c r="Q22" s="110">
        <f>W22</f>
        <v>4.0099999999999997E-2</v>
      </c>
      <c r="S22" s="228" t="s">
        <v>56</v>
      </c>
      <c r="T22" s="228"/>
      <c r="U22" s="228"/>
      <c r="V22" s="111">
        <f>VLOOKUP(CONCATENATE($H$6,"-",P22),$C$2:$G$131,3,FALSE)</f>
        <v>3.7999999999999999E-2</v>
      </c>
      <c r="W22" s="111">
        <f>VLOOKUP(CONCATENATE(H6,"-",P22),$C$2:$G$131,4,FALSE)</f>
        <v>4.0099999999999997E-2</v>
      </c>
      <c r="X22" s="111">
        <f>VLOOKUP(CONCATENATE(H6,"-",P22),$C$2:$G$131,5,FALSE)</f>
        <v>4.6699999999999998E-2</v>
      </c>
    </row>
    <row r="23" spans="1:24" x14ac:dyDescent="0.25">
      <c r="A23" s="98" t="s">
        <v>52</v>
      </c>
      <c r="B23" s="105" t="s">
        <v>18</v>
      </c>
      <c r="C23" s="98" t="s">
        <v>54</v>
      </c>
      <c r="D23" s="98"/>
      <c r="E23" s="106">
        <v>2.5000000000000001E-3</v>
      </c>
      <c r="F23" s="106">
        <v>5.1000000000000004E-3</v>
      </c>
      <c r="G23" s="106">
        <v>5.6000000000000008E-3</v>
      </c>
      <c r="H23" s="227" t="s">
        <v>58</v>
      </c>
      <c r="I23" s="227"/>
      <c r="J23" s="227"/>
      <c r="K23" s="227"/>
      <c r="L23" s="227"/>
      <c r="M23" s="227"/>
      <c r="N23" s="227"/>
      <c r="O23" s="227"/>
      <c r="P23" s="109" t="s">
        <v>18</v>
      </c>
      <c r="Q23" s="110">
        <f t="shared" ref="Q23:Q30" si="0">W23</f>
        <v>3.2000000000000002E-3</v>
      </c>
      <c r="S23" s="228" t="s">
        <v>56</v>
      </c>
      <c r="T23" s="228"/>
      <c r="U23" s="228"/>
      <c r="V23" s="111">
        <f>VLOOKUP(CONCATENATE($H$6,"-",P23),$C$2:$G$131,3,FALSE)</f>
        <v>3.2000000000000002E-3</v>
      </c>
      <c r="W23" s="111">
        <f>VLOOKUP(CONCATENATE(H6,"-",P23),$C$2:$G$131,3,FALSE)</f>
        <v>3.2000000000000002E-3</v>
      </c>
      <c r="X23" s="111">
        <f>VLOOKUP(CONCATENATE(H6,"-",P23),$C$2:$G$131,3,FALSE)</f>
        <v>3.2000000000000002E-3</v>
      </c>
    </row>
    <row r="24" spans="1:24" x14ac:dyDescent="0.25">
      <c r="A24" s="98" t="s">
        <v>52</v>
      </c>
      <c r="B24" s="105" t="s">
        <v>20</v>
      </c>
      <c r="C24" s="98" t="s">
        <v>57</v>
      </c>
      <c r="D24" s="98"/>
      <c r="E24" s="106">
        <v>0.01</v>
      </c>
      <c r="F24" s="106">
        <v>1.4800000000000001E-2</v>
      </c>
      <c r="G24" s="106">
        <v>1.9699999999999999E-2</v>
      </c>
      <c r="H24" s="227" t="s">
        <v>60</v>
      </c>
      <c r="I24" s="227"/>
      <c r="J24" s="227"/>
      <c r="K24" s="227"/>
      <c r="L24" s="227"/>
      <c r="M24" s="227"/>
      <c r="N24" s="227"/>
      <c r="O24" s="227"/>
      <c r="P24" s="109" t="s">
        <v>20</v>
      </c>
      <c r="Q24" s="110">
        <f t="shared" si="0"/>
        <v>5.6000000000000008E-3</v>
      </c>
      <c r="S24" s="228" t="s">
        <v>56</v>
      </c>
      <c r="T24" s="228"/>
      <c r="U24" s="228"/>
      <c r="V24" s="111">
        <f>VLOOKUP(CONCATENATE($H$6,"-",P24),$C$2:$G$131,3,FALSE)</f>
        <v>5.0000000000000001E-3</v>
      </c>
      <c r="W24" s="111">
        <f>VLOOKUP(CONCATENATE(H6,"-",P24),$C$2:$G$131,4,FALSE)</f>
        <v>5.6000000000000008E-3</v>
      </c>
      <c r="X24" s="111">
        <f>VLOOKUP(CONCATENATE(H6,"-",P24),$C$2:$G$131,5,FALSE)</f>
        <v>9.7000000000000003E-3</v>
      </c>
    </row>
    <row r="25" spans="1:24" x14ac:dyDescent="0.25">
      <c r="A25" s="98" t="s">
        <v>52</v>
      </c>
      <c r="B25" s="105" t="s">
        <v>22</v>
      </c>
      <c r="C25" s="98" t="s">
        <v>59</v>
      </c>
      <c r="D25" s="98"/>
      <c r="E25" s="106">
        <v>1.01E-2</v>
      </c>
      <c r="F25" s="106">
        <v>1.0700000000000001E-2</v>
      </c>
      <c r="G25" s="106">
        <v>1.11E-2</v>
      </c>
      <c r="H25" s="227" t="s">
        <v>62</v>
      </c>
      <c r="I25" s="227"/>
      <c r="J25" s="227"/>
      <c r="K25" s="227"/>
      <c r="L25" s="227"/>
      <c r="M25" s="227"/>
      <c r="N25" s="227"/>
      <c r="O25" s="227"/>
      <c r="P25" s="109" t="s">
        <v>22</v>
      </c>
      <c r="Q25" s="110">
        <f t="shared" si="0"/>
        <v>1.11E-2</v>
      </c>
      <c r="S25" s="228" t="s">
        <v>56</v>
      </c>
      <c r="T25" s="228"/>
      <c r="U25" s="228"/>
      <c r="V25" s="111">
        <f>VLOOKUP(CONCATENATE($H$6,"-",P25),$C$2:$G$131,3,FALSE)</f>
        <v>1.0200000000000001E-2</v>
      </c>
      <c r="W25" s="111">
        <f>VLOOKUP(CONCATENATE(H6,"-",P25),$C$2:$G$131,4,FALSE)</f>
        <v>1.11E-2</v>
      </c>
      <c r="X25" s="111">
        <f>VLOOKUP(CONCATENATE(H6,"-",P25),$C$2:$G$131,5,FALSE)</f>
        <v>1.21E-2</v>
      </c>
    </row>
    <row r="26" spans="1:24" ht="12.6" customHeight="1" x14ac:dyDescent="0.25">
      <c r="A26" s="98" t="s">
        <v>52</v>
      </c>
      <c r="B26" s="105" t="s">
        <v>24</v>
      </c>
      <c r="C26" s="98" t="s">
        <v>61</v>
      </c>
      <c r="D26" s="98"/>
      <c r="E26" s="106">
        <v>0.08</v>
      </c>
      <c r="F26" s="106">
        <v>8.3100000000000007E-2</v>
      </c>
      <c r="G26" s="106">
        <v>9.5100000000000004E-2</v>
      </c>
      <c r="H26" s="227" t="s">
        <v>64</v>
      </c>
      <c r="I26" s="227"/>
      <c r="J26" s="227"/>
      <c r="K26" s="227"/>
      <c r="L26" s="227"/>
      <c r="M26" s="227"/>
      <c r="N26" s="227"/>
      <c r="O26" s="227"/>
      <c r="P26" s="109" t="s">
        <v>24</v>
      </c>
      <c r="Q26" s="110">
        <f t="shared" si="0"/>
        <v>7.2999999999999995E-2</v>
      </c>
      <c r="S26" s="228" t="s">
        <v>56</v>
      </c>
      <c r="T26" s="228"/>
      <c r="U26" s="228"/>
      <c r="V26" s="111">
        <f>VLOOKUP(CONCATENATE($H$6,"-",P26),$C$2:$G$131,3,FALSE)</f>
        <v>6.6400000000000001E-2</v>
      </c>
      <c r="W26" s="111">
        <f>VLOOKUP(CONCATENATE(H6,"-",P26),$C$2:$G$131,4,FALSE)</f>
        <v>7.2999999999999995E-2</v>
      </c>
      <c r="X26" s="111">
        <f>VLOOKUP(CONCATENATE(H6,"-",P26),$C$2:$G$131,5,FALSE)</f>
        <v>8.6899999999999991E-2</v>
      </c>
    </row>
    <row r="27" spans="1:24" x14ac:dyDescent="0.25">
      <c r="A27" s="98" t="s">
        <v>52</v>
      </c>
      <c r="B27" s="108" t="s">
        <v>26</v>
      </c>
      <c r="C27" s="98" t="s">
        <v>63</v>
      </c>
      <c r="D27" s="98"/>
      <c r="E27" s="106">
        <v>0.24</v>
      </c>
      <c r="F27" s="106">
        <v>0.25840000000000002</v>
      </c>
      <c r="G27" s="106">
        <v>0.27860000000000001</v>
      </c>
      <c r="H27" s="227" t="s">
        <v>67</v>
      </c>
      <c r="I27" s="227"/>
      <c r="J27" s="227"/>
      <c r="K27" s="227"/>
      <c r="L27" s="227"/>
      <c r="M27" s="227"/>
      <c r="N27" s="227"/>
      <c r="O27" s="227"/>
      <c r="P27" s="109" t="s">
        <v>68</v>
      </c>
      <c r="Q27" s="110">
        <f t="shared" si="0"/>
        <v>3.6499999999999998E-2</v>
      </c>
      <c r="S27" s="228" t="s">
        <v>56</v>
      </c>
      <c r="T27" s="228"/>
      <c r="U27" s="228"/>
      <c r="V27" s="111">
        <v>3.6499999999999998E-2</v>
      </c>
      <c r="W27" s="111">
        <v>3.6499999999999998E-2</v>
      </c>
      <c r="X27" s="111">
        <v>3.6499999999999998E-2</v>
      </c>
    </row>
    <row r="28" spans="1:24" x14ac:dyDescent="0.25">
      <c r="A28" s="98" t="s">
        <v>65</v>
      </c>
      <c r="B28" s="105" t="s">
        <v>16</v>
      </c>
      <c r="C28" s="98" t="s">
        <v>66</v>
      </c>
      <c r="D28" s="98"/>
      <c r="E28" s="106">
        <v>0.04</v>
      </c>
      <c r="F28" s="106">
        <v>5.5199999999999999E-2</v>
      </c>
      <c r="G28" s="106">
        <v>7.85E-2</v>
      </c>
      <c r="H28" s="227" t="s">
        <v>70</v>
      </c>
      <c r="I28" s="227"/>
      <c r="J28" s="227"/>
      <c r="K28" s="227"/>
      <c r="L28" s="227"/>
      <c r="M28" s="227"/>
      <c r="N28" s="227"/>
      <c r="O28" s="227"/>
      <c r="P28" s="109" t="s">
        <v>71</v>
      </c>
      <c r="Q28" s="111">
        <f t="shared" si="0"/>
        <v>2.5000000000000001E-2</v>
      </c>
      <c r="S28" s="228" t="s">
        <v>56</v>
      </c>
      <c r="T28" s="228"/>
      <c r="U28" s="228"/>
      <c r="V28" s="111">
        <v>0</v>
      </c>
      <c r="W28" s="111">
        <v>2.5000000000000001E-2</v>
      </c>
      <c r="X28" s="111">
        <v>0.05</v>
      </c>
    </row>
    <row r="29" spans="1:24" ht="12.6" customHeight="1" x14ac:dyDescent="0.25">
      <c r="A29" s="98" t="s">
        <v>65</v>
      </c>
      <c r="B29" s="105" t="s">
        <v>18</v>
      </c>
      <c r="C29" s="98" t="s">
        <v>69</v>
      </c>
      <c r="D29" s="98"/>
      <c r="E29" s="106">
        <v>8.1000000000000013E-3</v>
      </c>
      <c r="F29" s="106">
        <v>1.2199999999999999E-2</v>
      </c>
      <c r="G29" s="106">
        <v>1.9900000000000001E-2</v>
      </c>
      <c r="H29" s="227" t="s">
        <v>108</v>
      </c>
      <c r="I29" s="227"/>
      <c r="J29" s="227"/>
      <c r="K29" s="227"/>
      <c r="L29" s="227"/>
      <c r="M29" s="227"/>
      <c r="N29" s="227"/>
      <c r="O29" s="227"/>
      <c r="P29" s="109" t="s">
        <v>73</v>
      </c>
      <c r="Q29" s="111">
        <f t="shared" si="0"/>
        <v>4.4999999999999998E-2</v>
      </c>
      <c r="S29" s="228" t="s">
        <v>56</v>
      </c>
      <c r="T29" s="228"/>
      <c r="U29" s="228"/>
      <c r="V29" s="111">
        <v>0</v>
      </c>
      <c r="W29" s="112">
        <v>4.4999999999999998E-2</v>
      </c>
      <c r="X29" s="112">
        <v>4.4999999999999998E-2</v>
      </c>
    </row>
    <row r="30" spans="1:24" ht="12.6" customHeight="1" x14ac:dyDescent="0.25">
      <c r="A30" s="98" t="s">
        <v>65</v>
      </c>
      <c r="B30" s="105" t="s">
        <v>20</v>
      </c>
      <c r="C30" s="98" t="s">
        <v>72</v>
      </c>
      <c r="D30" s="98"/>
      <c r="E30" s="106">
        <v>1.46E-2</v>
      </c>
      <c r="F30" s="106">
        <v>2.3199999999999998E-2</v>
      </c>
      <c r="G30" s="106">
        <v>3.1600000000000003E-2</v>
      </c>
      <c r="H30" s="227" t="s">
        <v>75</v>
      </c>
      <c r="I30" s="227"/>
      <c r="J30" s="227"/>
      <c r="K30" s="227"/>
      <c r="L30" s="227"/>
      <c r="M30" s="227"/>
      <c r="N30" s="227"/>
      <c r="O30" s="227"/>
      <c r="P30" s="113" t="s">
        <v>26</v>
      </c>
      <c r="Q30" s="111">
        <f t="shared" si="0"/>
        <v>0.2097</v>
      </c>
      <c r="S30" s="229" t="str">
        <f>IF(OR($H$9=$A$140,$H$9=$A$139,AND(Q30&gt;=V30,Q30&lt;=X30)),"OK!","FORA DO INTERVALO!")</f>
        <v>OK!</v>
      </c>
      <c r="T30" s="229"/>
      <c r="U30" s="229"/>
      <c r="V30" s="111">
        <f>VLOOKUP(CONCATENATE($H$6,"-",P30),$C$2:$G$131,3,FALSE)</f>
        <v>0.19600000000000001</v>
      </c>
      <c r="W30" s="111">
        <f>IF($H6=$A$140,0,VLOOKUP(CONCATENATE($H6,"-",$P30),$C$2:$G$131,4,FALSE))</f>
        <v>0.2097</v>
      </c>
      <c r="X30" s="111">
        <f>IF($H6=$A$140,0,VLOOKUP(CONCATENATE($H6,"-",$P30),$C$2:$G$131,5,FALSE))</f>
        <v>0.24230000000000002</v>
      </c>
    </row>
    <row r="31" spans="1:24" x14ac:dyDescent="0.25">
      <c r="A31" s="98" t="s">
        <v>65</v>
      </c>
      <c r="B31" s="105" t="s">
        <v>22</v>
      </c>
      <c r="C31" s="98" t="s">
        <v>74</v>
      </c>
      <c r="D31" s="98"/>
      <c r="E31" s="106">
        <v>9.3999999999999986E-3</v>
      </c>
      <c r="F31" s="106">
        <v>1.0200000000000001E-2</v>
      </c>
      <c r="G31" s="106">
        <v>1.3300000000000001E-2</v>
      </c>
      <c r="H31" s="222" t="s">
        <v>77</v>
      </c>
      <c r="I31" s="222"/>
      <c r="J31" s="222"/>
      <c r="K31" s="222"/>
      <c r="L31" s="222"/>
      <c r="M31" s="222"/>
      <c r="N31" s="222"/>
      <c r="O31" s="222"/>
      <c r="P31" s="114" t="s">
        <v>78</v>
      </c>
      <c r="Q31" s="115">
        <f>IF($H6=$A$139,0,ROUND((((1+Q22+Q23+Q24)*(1+Q25)*(1+Q26)/(1-(Q27+Q28+Q29)))-1),4))</f>
        <v>0.27360000000000001</v>
      </c>
    </row>
    <row r="32" spans="1:24" hidden="1" x14ac:dyDescent="0.25">
      <c r="A32" s="98" t="s">
        <v>65</v>
      </c>
      <c r="B32" s="105" t="s">
        <v>24</v>
      </c>
      <c r="C32" s="98" t="s">
        <v>76</v>
      </c>
      <c r="D32" s="98"/>
      <c r="E32" s="106">
        <v>7.1399999999999991E-2</v>
      </c>
      <c r="F32" s="106">
        <v>8.4000000000000005E-2</v>
      </c>
      <c r="G32" s="106">
        <v>0.1043</v>
      </c>
      <c r="H32" s="98"/>
      <c r="I32" s="98"/>
      <c r="J32" s="98"/>
      <c r="K32" s="98"/>
      <c r="L32" s="98"/>
      <c r="M32" s="98"/>
      <c r="N32" s="98"/>
      <c r="O32" s="98"/>
      <c r="P32" s="98"/>
      <c r="Q32" s="98"/>
    </row>
    <row r="33" spans="1:17" ht="13.15" customHeight="1" x14ac:dyDescent="0.25">
      <c r="A33" s="98" t="s">
        <v>65</v>
      </c>
      <c r="B33" s="108" t="s">
        <v>26</v>
      </c>
      <c r="C33" s="98" t="s">
        <v>79</v>
      </c>
      <c r="D33" s="98"/>
      <c r="E33" s="106">
        <v>0.22800000000000001</v>
      </c>
      <c r="F33" s="106">
        <v>0.27479999999999999</v>
      </c>
      <c r="G33" s="106">
        <v>0.3095</v>
      </c>
      <c r="H33" s="223" t="str">
        <f>IF(S30&lt;&gt;"ok!","X","")</f>
        <v/>
      </c>
      <c r="I33" s="224" t="str">
        <f>IF(S30&lt;&gt;"ok!","Anexo: Relatório Técnico Circunstanciado justificando a adoção do percentual de cada parcela do BDI.","")</f>
        <v/>
      </c>
      <c r="J33" s="224"/>
      <c r="K33" s="224"/>
      <c r="L33" s="224"/>
      <c r="M33" s="224"/>
      <c r="N33" s="224"/>
      <c r="O33" s="224"/>
      <c r="P33" s="224"/>
      <c r="Q33" s="224"/>
    </row>
    <row r="34" spans="1:17" x14ac:dyDescent="0.25">
      <c r="A34" s="98" t="s">
        <v>80</v>
      </c>
      <c r="B34" s="105" t="s">
        <v>16</v>
      </c>
      <c r="C34" s="98" t="s">
        <v>81</v>
      </c>
      <c r="D34" s="98"/>
      <c r="E34" s="106">
        <v>1.4999999999999999E-2</v>
      </c>
      <c r="F34" s="106">
        <v>3.4500000000000003E-2</v>
      </c>
      <c r="G34" s="106">
        <v>4.4900000000000002E-2</v>
      </c>
      <c r="H34" s="223"/>
      <c r="I34" s="224"/>
      <c r="J34" s="224"/>
      <c r="K34" s="224"/>
      <c r="L34" s="224"/>
      <c r="M34" s="224"/>
      <c r="N34" s="224"/>
      <c r="O34" s="224"/>
      <c r="P34" s="224"/>
      <c r="Q34" s="224"/>
    </row>
    <row r="35" spans="1:17" x14ac:dyDescent="0.25">
      <c r="A35" s="98" t="s">
        <v>80</v>
      </c>
      <c r="B35" s="105" t="s">
        <v>18</v>
      </c>
      <c r="C35" s="98" t="s">
        <v>82</v>
      </c>
      <c r="D35" s="98"/>
      <c r="E35" s="106">
        <v>3.0000000000000001E-3</v>
      </c>
      <c r="F35" s="106">
        <v>4.7999999999999996E-3</v>
      </c>
      <c r="G35" s="106">
        <v>8.199999999999999E-3</v>
      </c>
      <c r="H35" s="225" t="s">
        <v>84</v>
      </c>
      <c r="I35" s="225"/>
      <c r="J35" s="225"/>
      <c r="K35" s="225"/>
      <c r="L35" s="225"/>
      <c r="M35" s="225"/>
      <c r="N35" s="225"/>
      <c r="O35" s="225"/>
      <c r="P35" s="225"/>
      <c r="Q35" s="225"/>
    </row>
    <row r="36" spans="1:17" x14ac:dyDescent="0.25">
      <c r="A36" s="98" t="s">
        <v>80</v>
      </c>
      <c r="B36" s="105" t="s">
        <v>20</v>
      </c>
      <c r="C36" s="98" t="s">
        <v>83</v>
      </c>
      <c r="D36" s="98"/>
      <c r="E36" s="106">
        <v>5.6000000000000008E-3</v>
      </c>
      <c r="F36" s="106">
        <v>8.5000000000000006E-3</v>
      </c>
      <c r="G36" s="106">
        <v>8.8999999999999999E-3</v>
      </c>
      <c r="H36" s="116"/>
      <c r="I36" s="116"/>
      <c r="J36" s="116"/>
      <c r="K36" s="117"/>
      <c r="L36" s="118"/>
      <c r="M36" s="118"/>
      <c r="N36" s="118"/>
      <c r="O36" s="119"/>
      <c r="P36" s="116"/>
      <c r="Q36" s="116"/>
    </row>
    <row r="37" spans="1:17" x14ac:dyDescent="0.25">
      <c r="A37" s="98" t="s">
        <v>80</v>
      </c>
      <c r="B37" s="105" t="s">
        <v>22</v>
      </c>
      <c r="C37" s="98" t="s">
        <v>85</v>
      </c>
      <c r="D37" s="98"/>
      <c r="E37" s="106">
        <v>8.5000000000000006E-3</v>
      </c>
      <c r="F37" s="106">
        <v>8.5000000000000006E-3</v>
      </c>
      <c r="G37" s="106">
        <v>1.11E-2</v>
      </c>
      <c r="H37" s="116"/>
      <c r="I37" s="116"/>
      <c r="J37" s="116"/>
      <c r="K37" s="117"/>
      <c r="L37" s="117"/>
      <c r="M37" s="117"/>
      <c r="N37" s="117"/>
      <c r="O37" s="117"/>
      <c r="P37" s="116"/>
      <c r="Q37" s="116"/>
    </row>
    <row r="38" spans="1:17" x14ac:dyDescent="0.25">
      <c r="A38" s="98" t="s">
        <v>80</v>
      </c>
      <c r="B38" s="105" t="s">
        <v>24</v>
      </c>
      <c r="C38" s="98" t="s">
        <v>86</v>
      </c>
      <c r="D38" s="98"/>
      <c r="E38" s="106">
        <v>3.5000000000000003E-2</v>
      </c>
      <c r="F38" s="106">
        <v>5.1100000000000007E-2</v>
      </c>
      <c r="G38" s="106">
        <v>6.2199999999999998E-2</v>
      </c>
      <c r="H38" s="120"/>
      <c r="I38" s="120"/>
      <c r="J38" s="120"/>
      <c r="K38" s="120"/>
      <c r="L38" s="120"/>
      <c r="M38" s="120"/>
      <c r="N38" s="120"/>
      <c r="O38" s="120"/>
      <c r="P38" s="120"/>
      <c r="Q38" s="120"/>
    </row>
    <row r="39" spans="1:17" ht="25.15" customHeight="1" x14ac:dyDescent="0.25">
      <c r="A39" s="98" t="s">
        <v>80</v>
      </c>
      <c r="B39" s="108" t="s">
        <v>26</v>
      </c>
      <c r="C39" s="98" t="s">
        <v>87</v>
      </c>
      <c r="D39" s="98"/>
      <c r="E39" s="106">
        <v>0.111</v>
      </c>
      <c r="F39" s="106">
        <v>0.14019999999999999</v>
      </c>
      <c r="G39" s="106">
        <v>0.16800000000000001</v>
      </c>
      <c r="H39" s="226" t="s">
        <v>90</v>
      </c>
      <c r="I39" s="226"/>
      <c r="J39" s="226"/>
      <c r="K39" s="226"/>
      <c r="L39" s="226"/>
      <c r="M39" s="226"/>
      <c r="N39" s="226"/>
      <c r="O39" s="226"/>
      <c r="P39" s="226"/>
      <c r="Q39" s="226"/>
    </row>
    <row r="40" spans="1:17" ht="6.4" customHeight="1" x14ac:dyDescent="0.25">
      <c r="A40" s="98" t="s">
        <v>88</v>
      </c>
      <c r="B40" s="108" t="s">
        <v>16</v>
      </c>
      <c r="C40" s="98" t="s">
        <v>89</v>
      </c>
      <c r="D40" s="98"/>
      <c r="E40" s="106" t="s">
        <v>56</v>
      </c>
      <c r="F40" s="106" t="s">
        <v>56</v>
      </c>
      <c r="G40" s="106" t="s">
        <v>56</v>
      </c>
      <c r="H40" s="98"/>
      <c r="I40" s="98"/>
      <c r="J40" s="98"/>
      <c r="K40" s="98"/>
      <c r="L40" s="98"/>
      <c r="M40" s="98"/>
      <c r="N40" s="98"/>
      <c r="O40" s="98"/>
      <c r="P40" s="98"/>
      <c r="Q40" s="98"/>
    </row>
    <row r="41" spans="1:17" ht="37.9" customHeight="1" x14ac:dyDescent="0.25">
      <c r="A41" s="98" t="s">
        <v>88</v>
      </c>
      <c r="B41" s="108" t="s">
        <v>18</v>
      </c>
      <c r="C41" s="98" t="s">
        <v>91</v>
      </c>
      <c r="D41" s="98"/>
      <c r="E41" s="106" t="s">
        <v>56</v>
      </c>
      <c r="F41" s="106" t="s">
        <v>56</v>
      </c>
      <c r="G41" s="106" t="s">
        <v>56</v>
      </c>
      <c r="H41" s="226" t="s">
        <v>93</v>
      </c>
      <c r="I41" s="226"/>
      <c r="J41" s="226"/>
      <c r="K41" s="226"/>
      <c r="L41" s="226"/>
      <c r="M41" s="226"/>
      <c r="N41" s="226"/>
      <c r="O41" s="226"/>
      <c r="P41" s="226"/>
      <c r="Q41" s="226"/>
    </row>
    <row r="42" spans="1:17" ht="6.4" customHeight="1" x14ac:dyDescent="0.25">
      <c r="A42" s="98" t="s">
        <v>88</v>
      </c>
      <c r="B42" s="108" t="s">
        <v>20</v>
      </c>
      <c r="C42" s="98" t="s">
        <v>92</v>
      </c>
      <c r="D42" s="98"/>
      <c r="E42" s="106" t="s">
        <v>56</v>
      </c>
      <c r="F42" s="106" t="s">
        <v>56</v>
      </c>
      <c r="G42" s="106" t="s">
        <v>56</v>
      </c>
      <c r="H42" s="98"/>
      <c r="I42" s="98"/>
      <c r="J42" s="98"/>
      <c r="K42" s="98"/>
      <c r="L42" s="98"/>
      <c r="M42" s="98"/>
      <c r="N42" s="98"/>
      <c r="O42" s="98"/>
      <c r="P42" s="98"/>
      <c r="Q42" s="98"/>
    </row>
    <row r="43" spans="1:17" x14ac:dyDescent="0.25">
      <c r="A43" s="98" t="s">
        <v>88</v>
      </c>
      <c r="B43" s="108" t="s">
        <v>22</v>
      </c>
      <c r="C43" s="98" t="s">
        <v>94</v>
      </c>
      <c r="D43" s="98"/>
      <c r="E43" s="106" t="s">
        <v>56</v>
      </c>
      <c r="F43" s="106" t="s">
        <v>56</v>
      </c>
      <c r="G43" s="106" t="s">
        <v>56</v>
      </c>
      <c r="H43" s="98" t="s">
        <v>96</v>
      </c>
      <c r="I43" s="98"/>
      <c r="J43" s="98"/>
      <c r="K43" s="98"/>
      <c r="L43" s="98"/>
      <c r="M43" s="98"/>
      <c r="N43" s="98"/>
      <c r="O43" s="98"/>
      <c r="P43" s="98"/>
      <c r="Q43" s="98"/>
    </row>
    <row r="44" spans="1:17" ht="37.9" customHeight="1" x14ac:dyDescent="0.25">
      <c r="A44" s="98" t="s">
        <v>88</v>
      </c>
      <c r="B44" s="108" t="s">
        <v>24</v>
      </c>
      <c r="C44" s="98" t="s">
        <v>95</v>
      </c>
      <c r="D44" s="98"/>
      <c r="E44" s="106" t="s">
        <v>56</v>
      </c>
      <c r="F44" s="106" t="s">
        <v>56</v>
      </c>
      <c r="G44" s="106" t="s">
        <v>56</v>
      </c>
      <c r="H44" s="221"/>
      <c r="I44" s="221"/>
      <c r="J44" s="221"/>
      <c r="K44" s="221"/>
      <c r="L44" s="221"/>
      <c r="M44" s="221"/>
      <c r="N44" s="221"/>
      <c r="O44" s="221"/>
      <c r="P44" s="221"/>
      <c r="Q44" s="221"/>
    </row>
    <row r="45" spans="1:17" x14ac:dyDescent="0.25">
      <c r="A45" s="98" t="s">
        <v>97</v>
      </c>
      <c r="B45" s="105" t="s">
        <v>98</v>
      </c>
      <c r="C45" s="98" t="s">
        <v>99</v>
      </c>
      <c r="D45" s="98"/>
      <c r="E45" s="106" t="s">
        <v>56</v>
      </c>
      <c r="F45" s="106" t="s">
        <v>56</v>
      </c>
      <c r="G45" s="106" t="s">
        <v>56</v>
      </c>
      <c r="I45" s="98"/>
      <c r="J45" s="98"/>
      <c r="K45" s="98"/>
      <c r="L45" s="98"/>
      <c r="M45" s="98"/>
      <c r="N45" s="98"/>
      <c r="O45" s="98"/>
      <c r="P45" s="98"/>
      <c r="Q45" s="98"/>
    </row>
    <row r="46" spans="1:17" x14ac:dyDescent="0.25">
      <c r="A46" s="98" t="s">
        <v>97</v>
      </c>
      <c r="B46" s="105" t="s">
        <v>100</v>
      </c>
      <c r="C46" s="98" t="s">
        <v>101</v>
      </c>
      <c r="D46" s="98"/>
      <c r="E46" s="106" t="s">
        <v>56</v>
      </c>
      <c r="F46" s="106">
        <v>0.2</v>
      </c>
      <c r="G46" s="106" t="s">
        <v>56</v>
      </c>
      <c r="H46" s="91" t="s">
        <v>169</v>
      </c>
      <c r="I46" s="91"/>
      <c r="J46" s="91"/>
      <c r="K46" s="91"/>
      <c r="L46" s="91"/>
      <c r="M46" s="121"/>
      <c r="N46" s="98"/>
      <c r="O46" s="98"/>
      <c r="P46" s="98"/>
      <c r="Q46" s="98"/>
    </row>
    <row r="47" spans="1:17" x14ac:dyDescent="0.25">
      <c r="A47" s="98" t="s">
        <v>97</v>
      </c>
      <c r="B47" s="105"/>
      <c r="C47" s="98" t="s">
        <v>102</v>
      </c>
      <c r="D47" s="98"/>
      <c r="E47" s="106" t="s">
        <v>56</v>
      </c>
      <c r="F47" s="106" t="s">
        <v>56</v>
      </c>
      <c r="G47" s="106" t="s">
        <v>56</v>
      </c>
      <c r="H47" s="91"/>
      <c r="I47" s="91"/>
      <c r="J47" s="91"/>
      <c r="K47" s="91"/>
      <c r="L47" s="91"/>
      <c r="M47" s="98"/>
      <c r="N47" s="98"/>
      <c r="O47" s="98"/>
      <c r="P47" s="98"/>
      <c r="Q47" s="98"/>
    </row>
    <row r="48" spans="1:17" x14ac:dyDescent="0.25">
      <c r="A48" s="98" t="s">
        <v>97</v>
      </c>
      <c r="B48" s="105"/>
      <c r="C48" s="98" t="s">
        <v>102</v>
      </c>
      <c r="D48" s="98"/>
      <c r="E48" s="106" t="s">
        <v>56</v>
      </c>
      <c r="F48" s="106" t="s">
        <v>56</v>
      </c>
      <c r="G48" s="106" t="s">
        <v>56</v>
      </c>
      <c r="H48" s="91"/>
      <c r="I48" s="91"/>
      <c r="J48" s="91"/>
      <c r="K48" s="91"/>
      <c r="L48" s="91"/>
      <c r="M48" s="98"/>
      <c r="N48" s="98"/>
      <c r="O48" s="98"/>
      <c r="P48" s="98"/>
      <c r="Q48" s="98"/>
    </row>
    <row r="49" spans="1:17" x14ac:dyDescent="0.25">
      <c r="A49" s="98" t="s">
        <v>97</v>
      </c>
      <c r="B49" s="105" t="s">
        <v>103</v>
      </c>
      <c r="C49" s="98" t="s">
        <v>104</v>
      </c>
      <c r="D49" s="98"/>
      <c r="E49" s="106" t="s">
        <v>56</v>
      </c>
      <c r="F49" s="106">
        <v>0.12</v>
      </c>
      <c r="G49" s="106" t="s">
        <v>56</v>
      </c>
      <c r="H49" s="91"/>
      <c r="I49" s="91"/>
      <c r="J49" s="91"/>
      <c r="K49" s="91"/>
      <c r="L49" s="91"/>
      <c r="M49" s="98"/>
      <c r="N49" s="98"/>
      <c r="O49" s="116"/>
      <c r="P49" s="98"/>
      <c r="Q49" s="98"/>
    </row>
    <row r="50" spans="1:17" x14ac:dyDescent="0.25">
      <c r="A50" s="98" t="s">
        <v>97</v>
      </c>
      <c r="B50" s="108" t="s">
        <v>26</v>
      </c>
      <c r="C50" s="98" t="s">
        <v>105</v>
      </c>
      <c r="D50" s="98"/>
      <c r="E50" s="106" t="s">
        <v>56</v>
      </c>
      <c r="F50" s="106" t="s">
        <v>56</v>
      </c>
      <c r="G50" s="106" t="s">
        <v>56</v>
      </c>
      <c r="H50" s="91" t="s">
        <v>171</v>
      </c>
      <c r="I50" s="91"/>
      <c r="J50" s="91"/>
      <c r="L50" s="91"/>
      <c r="M50" s="98"/>
      <c r="N50" s="91" t="s">
        <v>170</v>
      </c>
      <c r="O50" s="99"/>
      <c r="P50" s="98"/>
      <c r="Q50" s="98"/>
    </row>
    <row r="51" spans="1:17" x14ac:dyDescent="0.25">
      <c r="A51" s="98"/>
      <c r="B51" s="108"/>
      <c r="C51" s="98"/>
      <c r="D51" s="98"/>
      <c r="E51" s="106"/>
      <c r="F51" s="106"/>
      <c r="G51" s="106"/>
      <c r="H51" s="91" t="s">
        <v>141</v>
      </c>
      <c r="I51" s="91"/>
      <c r="J51" s="91"/>
      <c r="L51" s="91"/>
      <c r="M51" s="98"/>
      <c r="N51" s="91" t="s">
        <v>140</v>
      </c>
      <c r="O51" s="116"/>
      <c r="P51" s="98"/>
      <c r="Q51" s="98"/>
    </row>
    <row r="52" spans="1:17" x14ac:dyDescent="0.25">
      <c r="A52" s="98"/>
      <c r="B52" s="98"/>
      <c r="C52" s="98"/>
      <c r="D52" s="98"/>
      <c r="E52" s="98"/>
      <c r="F52" s="98"/>
      <c r="G52" s="98"/>
      <c r="I52" s="98"/>
      <c r="J52" s="122"/>
      <c r="K52" s="122"/>
      <c r="L52" s="98"/>
      <c r="M52" s="98"/>
      <c r="N52" s="98"/>
      <c r="O52" s="116"/>
      <c r="P52" s="98"/>
      <c r="Q52" s="98"/>
    </row>
    <row r="53" spans="1:17" x14ac:dyDescent="0.25">
      <c r="A53" s="98"/>
      <c r="B53" s="98"/>
      <c r="C53" s="98"/>
      <c r="D53" s="98"/>
      <c r="E53" s="98"/>
      <c r="F53" s="98"/>
      <c r="G53" s="98"/>
      <c r="I53" s="122"/>
      <c r="J53" s="122"/>
      <c r="K53" s="122"/>
      <c r="L53" s="98"/>
      <c r="M53" s="98"/>
      <c r="N53" s="98"/>
      <c r="O53" s="116"/>
      <c r="P53" s="98"/>
      <c r="Q53" s="98"/>
    </row>
    <row r="54" spans="1:17" x14ac:dyDescent="0.25">
      <c r="A54" s="98"/>
      <c r="B54" s="98"/>
      <c r="C54" s="98"/>
      <c r="D54" s="98"/>
      <c r="E54" s="98"/>
      <c r="F54" s="98"/>
      <c r="G54" s="98"/>
      <c r="H54" s="123"/>
      <c r="I54" s="123"/>
      <c r="J54" s="123"/>
      <c r="K54" s="123"/>
      <c r="L54" s="123"/>
      <c r="M54" s="123"/>
      <c r="N54" s="123"/>
      <c r="O54" s="123"/>
      <c r="P54" s="123"/>
      <c r="Q54" s="123"/>
    </row>
    <row r="55" spans="1:17" x14ac:dyDescent="0.25">
      <c r="A55" s="98"/>
      <c r="B55" s="98"/>
      <c r="C55" s="98"/>
      <c r="D55" s="98"/>
      <c r="E55" s="98"/>
      <c r="F55" s="98"/>
      <c r="G55" s="98"/>
      <c r="H55" s="98"/>
      <c r="I55" s="98"/>
      <c r="J55" s="98"/>
      <c r="K55" s="98"/>
      <c r="L55" s="98"/>
      <c r="M55" s="98"/>
      <c r="N55" s="98"/>
      <c r="O55" s="98"/>
      <c r="P55" s="98"/>
      <c r="Q55" s="98"/>
    </row>
    <row r="56" spans="1:17" x14ac:dyDescent="0.25">
      <c r="A56" s="98"/>
      <c r="B56" s="98"/>
      <c r="C56" s="98"/>
      <c r="D56" s="98"/>
      <c r="E56" s="98"/>
      <c r="F56" s="98"/>
      <c r="G56" s="98"/>
      <c r="H56" s="124"/>
      <c r="I56" s="124"/>
      <c r="J56" s="124"/>
      <c r="K56" s="124"/>
      <c r="L56" s="124"/>
      <c r="M56" s="124"/>
      <c r="N56" s="124"/>
      <c r="O56" s="124"/>
      <c r="P56" s="124"/>
      <c r="Q56" s="124"/>
    </row>
    <row r="57" spans="1:17" x14ac:dyDescent="0.25">
      <c r="A57" s="98"/>
      <c r="B57" s="98"/>
      <c r="C57" s="98"/>
      <c r="D57" s="98"/>
      <c r="E57" s="98"/>
      <c r="F57" s="98"/>
      <c r="G57" s="98"/>
      <c r="H57" s="125"/>
      <c r="I57" s="125"/>
      <c r="J57" s="125"/>
      <c r="K57" s="125"/>
      <c r="L57" s="125"/>
      <c r="M57" s="125"/>
      <c r="N57" s="125"/>
      <c r="O57" s="125"/>
      <c r="P57" s="125"/>
      <c r="Q57" s="125"/>
    </row>
    <row r="58" spans="1:17" x14ac:dyDescent="0.25">
      <c r="A58" s="98"/>
      <c r="B58" s="98"/>
      <c r="C58" s="98"/>
      <c r="D58" s="98"/>
      <c r="E58" s="98"/>
      <c r="F58" s="98"/>
      <c r="G58" s="98"/>
      <c r="H58" s="98"/>
      <c r="I58" s="98"/>
      <c r="J58" s="98"/>
      <c r="K58" s="98"/>
      <c r="L58" s="98"/>
      <c r="M58" s="98"/>
      <c r="N58" s="98"/>
      <c r="O58" s="98"/>
      <c r="P58" s="98"/>
      <c r="Q58" s="98"/>
    </row>
    <row r="59" spans="1:17" x14ac:dyDescent="0.25">
      <c r="A59" s="98"/>
      <c r="B59" s="98"/>
      <c r="C59" s="98"/>
      <c r="D59" s="98"/>
      <c r="E59" s="98"/>
      <c r="F59" s="98"/>
      <c r="G59" s="98"/>
      <c r="H59" s="123"/>
      <c r="I59" s="123"/>
      <c r="J59" s="123"/>
      <c r="K59" s="123"/>
      <c r="L59" s="123"/>
      <c r="M59" s="123"/>
      <c r="N59" s="123"/>
      <c r="O59" s="123"/>
      <c r="P59" s="123"/>
      <c r="Q59" s="126"/>
    </row>
    <row r="60" spans="1:17" x14ac:dyDescent="0.25">
      <c r="A60" s="98"/>
      <c r="B60" s="98"/>
      <c r="C60" s="98"/>
      <c r="D60" s="98"/>
      <c r="E60" s="98"/>
      <c r="F60" s="98"/>
      <c r="G60" s="98"/>
      <c r="H60" s="123"/>
      <c r="I60" s="123"/>
      <c r="J60" s="123"/>
      <c r="K60" s="123"/>
      <c r="L60" s="123"/>
      <c r="M60" s="123"/>
      <c r="N60" s="123"/>
      <c r="O60" s="123"/>
      <c r="P60" s="123"/>
      <c r="Q60" s="126"/>
    </row>
    <row r="61" spans="1:17" x14ac:dyDescent="0.25">
      <c r="A61" s="98"/>
      <c r="B61" s="98"/>
      <c r="C61" s="98"/>
      <c r="D61" s="98"/>
      <c r="E61" s="98"/>
      <c r="F61" s="98"/>
      <c r="G61" s="98"/>
      <c r="H61" s="127"/>
      <c r="I61" s="127"/>
      <c r="J61" s="127"/>
      <c r="K61" s="127"/>
      <c r="L61" s="127"/>
      <c r="M61" s="127"/>
      <c r="N61" s="127"/>
      <c r="O61" s="127"/>
      <c r="P61" s="116"/>
      <c r="Q61" s="128"/>
    </row>
    <row r="62" spans="1:17" x14ac:dyDescent="0.25">
      <c r="A62" s="98"/>
      <c r="B62" s="98"/>
      <c r="C62" s="98"/>
      <c r="D62" s="98"/>
      <c r="E62" s="98"/>
      <c r="F62" s="98"/>
      <c r="G62" s="98"/>
      <c r="H62" s="127"/>
      <c r="I62" s="127"/>
      <c r="J62" s="127"/>
      <c r="K62" s="127"/>
      <c r="L62" s="127"/>
      <c r="M62" s="127"/>
      <c r="N62" s="127"/>
      <c r="O62" s="127"/>
      <c r="P62" s="116"/>
      <c r="Q62" s="128"/>
    </row>
    <row r="63" spans="1:17" x14ac:dyDescent="0.25">
      <c r="A63" s="98"/>
      <c r="B63" s="98"/>
      <c r="C63" s="98"/>
      <c r="D63" s="98"/>
      <c r="E63" s="98"/>
      <c r="F63" s="98"/>
      <c r="G63" s="98"/>
      <c r="H63" s="127"/>
      <c r="I63" s="127"/>
      <c r="J63" s="127"/>
      <c r="K63" s="127"/>
      <c r="L63" s="127"/>
      <c r="M63" s="127"/>
      <c r="N63" s="127"/>
      <c r="O63" s="127"/>
      <c r="P63" s="98"/>
      <c r="Q63" s="129"/>
    </row>
    <row r="64" spans="1:17" x14ac:dyDescent="0.25">
      <c r="A64" s="98"/>
      <c r="B64" s="98"/>
      <c r="C64" s="98"/>
      <c r="D64" s="98"/>
      <c r="E64" s="98"/>
      <c r="F64" s="98"/>
      <c r="G64" s="98"/>
      <c r="H64" s="127"/>
      <c r="I64" s="127"/>
      <c r="J64" s="127"/>
      <c r="K64" s="127"/>
      <c r="L64" s="127"/>
      <c r="M64" s="127"/>
      <c r="N64" s="127"/>
      <c r="O64" s="127"/>
      <c r="P64" s="116"/>
      <c r="Q64" s="128"/>
    </row>
    <row r="65" spans="1:17" x14ac:dyDescent="0.25">
      <c r="A65" s="98"/>
      <c r="B65" s="98"/>
      <c r="C65" s="98"/>
      <c r="D65" s="98"/>
      <c r="E65" s="98"/>
      <c r="F65" s="98"/>
      <c r="G65" s="98"/>
      <c r="H65" s="127"/>
      <c r="I65" s="127"/>
      <c r="J65" s="127"/>
      <c r="K65" s="127"/>
      <c r="L65" s="127"/>
      <c r="M65" s="127"/>
      <c r="N65" s="127"/>
      <c r="O65" s="127"/>
      <c r="P65" s="98"/>
      <c r="Q65" s="129"/>
    </row>
    <row r="66" spans="1:17" x14ac:dyDescent="0.25">
      <c r="A66" s="98"/>
      <c r="B66" s="98"/>
      <c r="C66" s="98"/>
      <c r="D66" s="98"/>
      <c r="E66" s="98"/>
      <c r="F66" s="98"/>
      <c r="G66" s="98"/>
      <c r="H66" s="127"/>
      <c r="I66" s="127"/>
      <c r="J66" s="127"/>
      <c r="K66" s="127"/>
      <c r="L66" s="127"/>
      <c r="M66" s="127"/>
      <c r="N66" s="127"/>
      <c r="O66" s="127"/>
      <c r="P66" s="116"/>
      <c r="Q66" s="128"/>
    </row>
    <row r="67" spans="1:17" x14ac:dyDescent="0.25">
      <c r="A67" s="98"/>
      <c r="B67" s="98"/>
      <c r="C67" s="98"/>
      <c r="D67" s="98"/>
      <c r="E67" s="98"/>
      <c r="F67" s="98"/>
      <c r="G67" s="98"/>
      <c r="H67" s="127"/>
      <c r="I67" s="127"/>
      <c r="J67" s="127"/>
      <c r="K67" s="127"/>
      <c r="L67" s="127"/>
      <c r="M67" s="127"/>
      <c r="N67" s="127"/>
      <c r="O67" s="127"/>
      <c r="P67" s="116"/>
      <c r="Q67" s="130"/>
    </row>
    <row r="68" spans="1:17" x14ac:dyDescent="0.25">
      <c r="A68" s="98"/>
      <c r="B68" s="98"/>
      <c r="C68" s="98"/>
      <c r="D68" s="98"/>
      <c r="E68" s="98"/>
      <c r="F68" s="98"/>
      <c r="G68" s="98"/>
      <c r="H68" s="127"/>
      <c r="I68" s="127"/>
      <c r="J68" s="127"/>
      <c r="K68" s="127"/>
      <c r="L68" s="127"/>
      <c r="M68" s="127"/>
      <c r="N68" s="127"/>
      <c r="O68" s="127"/>
      <c r="P68" s="116"/>
      <c r="Q68" s="130"/>
    </row>
    <row r="69" spans="1:17" x14ac:dyDescent="0.25">
      <c r="A69" s="98"/>
      <c r="B69" s="98"/>
      <c r="C69" s="98"/>
      <c r="D69" s="98"/>
      <c r="E69" s="98"/>
      <c r="F69" s="98"/>
      <c r="G69" s="98"/>
      <c r="H69" s="127"/>
      <c r="I69" s="127"/>
      <c r="J69" s="127"/>
      <c r="K69" s="127"/>
      <c r="L69" s="127"/>
      <c r="M69" s="127"/>
      <c r="N69" s="127"/>
      <c r="O69" s="127"/>
      <c r="P69" s="127"/>
      <c r="Q69" s="131"/>
    </row>
    <row r="70" spans="1:17" x14ac:dyDescent="0.25">
      <c r="A70" s="98"/>
      <c r="B70" s="98"/>
      <c r="C70" s="98"/>
      <c r="D70" s="98"/>
      <c r="E70" s="98"/>
      <c r="F70" s="98"/>
      <c r="G70" s="98"/>
      <c r="H70" s="127"/>
      <c r="I70" s="127"/>
      <c r="J70" s="127"/>
      <c r="K70" s="127"/>
      <c r="L70" s="127"/>
      <c r="M70" s="127"/>
      <c r="N70" s="127"/>
      <c r="O70" s="127"/>
      <c r="P70" s="132"/>
      <c r="Q70" s="133"/>
    </row>
    <row r="71" spans="1:17" x14ac:dyDescent="0.25">
      <c r="A71" s="98"/>
      <c r="B71" s="98"/>
      <c r="C71" s="98"/>
      <c r="D71" s="98"/>
      <c r="E71" s="98"/>
      <c r="F71" s="98"/>
      <c r="G71" s="98"/>
      <c r="H71" s="98"/>
      <c r="I71" s="98"/>
      <c r="J71" s="98"/>
      <c r="K71" s="98"/>
      <c r="L71" s="98"/>
      <c r="M71" s="98"/>
      <c r="N71" s="98"/>
      <c r="O71" s="98"/>
      <c r="P71" s="98"/>
      <c r="Q71" s="98"/>
    </row>
    <row r="72" spans="1:17" x14ac:dyDescent="0.25">
      <c r="A72" s="98"/>
      <c r="B72" s="98"/>
      <c r="C72" s="98"/>
      <c r="D72" s="98"/>
      <c r="E72" s="98"/>
      <c r="F72" s="98"/>
      <c r="G72" s="98"/>
      <c r="H72" s="127"/>
      <c r="I72" s="127"/>
      <c r="J72" s="127"/>
      <c r="K72" s="127"/>
      <c r="L72" s="127"/>
      <c r="M72" s="127"/>
      <c r="N72" s="127"/>
      <c r="O72" s="127"/>
      <c r="P72" s="127"/>
      <c r="Q72" s="127"/>
    </row>
    <row r="73" spans="1:17" x14ac:dyDescent="0.25">
      <c r="A73" s="98"/>
      <c r="B73" s="98"/>
      <c r="C73" s="98"/>
      <c r="D73" s="98"/>
      <c r="E73" s="98"/>
      <c r="F73" s="98"/>
      <c r="G73" s="98"/>
      <c r="H73" s="98"/>
      <c r="I73" s="98"/>
      <c r="J73" s="98"/>
      <c r="K73" s="98"/>
      <c r="L73" s="98"/>
      <c r="M73" s="98"/>
      <c r="N73" s="98"/>
      <c r="O73" s="98"/>
      <c r="P73" s="98"/>
      <c r="Q73" s="98"/>
    </row>
    <row r="74" spans="1:17" x14ac:dyDescent="0.25">
      <c r="A74" s="98"/>
      <c r="B74" s="98"/>
      <c r="C74" s="98"/>
      <c r="D74" s="98"/>
      <c r="E74" s="98"/>
      <c r="F74" s="98"/>
      <c r="G74" s="98"/>
      <c r="H74" s="127"/>
      <c r="I74" s="127"/>
      <c r="J74" s="127"/>
      <c r="K74" s="127"/>
      <c r="L74" s="127"/>
      <c r="M74" s="127"/>
      <c r="N74" s="127"/>
      <c r="O74" s="127"/>
      <c r="P74" s="127"/>
      <c r="Q74" s="127"/>
    </row>
    <row r="75" spans="1:17" x14ac:dyDescent="0.25">
      <c r="A75" s="98"/>
      <c r="B75" s="98"/>
      <c r="C75" s="98"/>
      <c r="D75" s="98"/>
      <c r="E75" s="98"/>
      <c r="F75" s="98"/>
      <c r="G75" s="98"/>
      <c r="H75" s="98"/>
      <c r="I75" s="98"/>
      <c r="J75" s="98"/>
      <c r="K75" s="98"/>
      <c r="L75" s="98"/>
      <c r="M75" s="98"/>
      <c r="N75" s="98"/>
      <c r="O75" s="98"/>
      <c r="P75" s="98"/>
      <c r="Q75" s="98"/>
    </row>
    <row r="76" spans="1:17" x14ac:dyDescent="0.25">
      <c r="A76" s="98"/>
      <c r="B76" s="98"/>
      <c r="C76" s="98"/>
      <c r="D76" s="98"/>
      <c r="E76" s="98"/>
      <c r="F76" s="98"/>
      <c r="G76" s="98"/>
      <c r="H76" s="98"/>
      <c r="I76" s="98"/>
      <c r="J76" s="98"/>
      <c r="K76" s="98"/>
      <c r="L76" s="98"/>
      <c r="M76" s="98"/>
      <c r="N76" s="98"/>
      <c r="O76" s="98"/>
      <c r="P76" s="98"/>
      <c r="Q76" s="98"/>
    </row>
    <row r="77" spans="1:17" x14ac:dyDescent="0.25">
      <c r="A77" s="98"/>
      <c r="B77" s="98"/>
      <c r="C77" s="98"/>
      <c r="D77" s="98"/>
      <c r="E77" s="98"/>
      <c r="F77" s="98"/>
      <c r="G77" s="98"/>
      <c r="H77" s="134"/>
      <c r="I77" s="134"/>
      <c r="J77" s="134"/>
      <c r="K77" s="134"/>
      <c r="L77" s="134"/>
      <c r="M77" s="134"/>
      <c r="N77" s="134"/>
      <c r="O77" s="134"/>
      <c r="P77" s="134"/>
      <c r="Q77" s="134"/>
    </row>
    <row r="78" spans="1:17" x14ac:dyDescent="0.25">
      <c r="A78" s="98"/>
      <c r="B78" s="98"/>
      <c r="C78" s="98"/>
      <c r="D78" s="98"/>
      <c r="E78" s="98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</row>
    <row r="79" spans="1:17" x14ac:dyDescent="0.25">
      <c r="A79" s="98"/>
      <c r="B79" s="98"/>
      <c r="C79" s="98"/>
      <c r="D79" s="98"/>
      <c r="E79" s="98"/>
      <c r="F79" s="98"/>
      <c r="G79" s="98"/>
      <c r="H79" s="122"/>
      <c r="I79" s="122"/>
      <c r="J79" s="122"/>
      <c r="K79" s="122"/>
      <c r="L79" s="98"/>
      <c r="M79" s="98"/>
      <c r="N79" s="135"/>
      <c r="O79" s="135"/>
      <c r="P79" s="135"/>
      <c r="Q79" s="135"/>
    </row>
    <row r="80" spans="1:17" x14ac:dyDescent="0.25">
      <c r="A80" s="98"/>
      <c r="B80" s="98"/>
      <c r="C80" s="98"/>
      <c r="D80" s="98"/>
      <c r="E80" s="98"/>
      <c r="F80" s="98"/>
      <c r="G80" s="98"/>
      <c r="H80" s="123"/>
      <c r="I80" s="123"/>
      <c r="J80" s="123"/>
      <c r="K80" s="123"/>
      <c r="L80" s="98"/>
      <c r="M80" s="121"/>
      <c r="N80" s="136"/>
      <c r="O80" s="98"/>
      <c r="P80" s="98"/>
      <c r="Q80" s="98"/>
    </row>
    <row r="81" spans="1:17" x14ac:dyDescent="0.25">
      <c r="A81" s="98"/>
      <c r="B81" s="98"/>
      <c r="C81" s="98"/>
      <c r="D81" s="98"/>
      <c r="E81" s="98"/>
      <c r="F81" s="98"/>
      <c r="G81" s="98"/>
      <c r="H81" s="98"/>
      <c r="I81" s="98"/>
      <c r="J81" s="98"/>
      <c r="K81" s="98"/>
      <c r="L81" s="98"/>
      <c r="M81" s="98"/>
      <c r="N81" s="98"/>
      <c r="O81" s="98"/>
      <c r="P81" s="98"/>
      <c r="Q81" s="98"/>
    </row>
    <row r="82" spans="1:17" x14ac:dyDescent="0.25">
      <c r="A82" s="98"/>
      <c r="B82" s="98"/>
      <c r="C82" s="98"/>
      <c r="D82" s="98"/>
      <c r="E82" s="98"/>
      <c r="F82" s="98"/>
      <c r="G82" s="98"/>
      <c r="H82" s="123"/>
      <c r="I82" s="123"/>
      <c r="J82" s="123"/>
      <c r="K82" s="123"/>
      <c r="L82" s="98"/>
      <c r="M82" s="98"/>
      <c r="N82" s="98"/>
      <c r="O82" s="98"/>
      <c r="P82" s="98"/>
      <c r="Q82" s="98"/>
    </row>
    <row r="83" spans="1:17" x14ac:dyDescent="0.25">
      <c r="A83" s="98"/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98"/>
      <c r="O83" s="98"/>
      <c r="P83" s="98"/>
      <c r="Q83" s="98"/>
    </row>
    <row r="84" spans="1:17" x14ac:dyDescent="0.25">
      <c r="A84" s="98"/>
      <c r="B84" s="98"/>
      <c r="C84" s="98"/>
      <c r="D84" s="98"/>
      <c r="E84" s="98"/>
      <c r="F84" s="98"/>
      <c r="G84" s="98"/>
      <c r="H84" s="124"/>
      <c r="I84" s="98"/>
      <c r="J84" s="122"/>
      <c r="K84" s="122"/>
      <c r="L84" s="98"/>
      <c r="M84" s="98"/>
      <c r="N84" s="98"/>
      <c r="O84" s="98"/>
      <c r="P84" s="98"/>
      <c r="Q84" s="98"/>
    </row>
    <row r="85" spans="1:17" x14ac:dyDescent="0.25">
      <c r="A85" s="98"/>
      <c r="B85" s="98"/>
      <c r="C85" s="98"/>
      <c r="D85" s="98"/>
      <c r="E85" s="98"/>
      <c r="F85" s="98"/>
      <c r="G85" s="98"/>
      <c r="H85" s="124"/>
      <c r="I85" s="98"/>
      <c r="J85" s="122"/>
      <c r="K85" s="122"/>
      <c r="L85" s="98"/>
      <c r="M85" s="98"/>
      <c r="N85" s="98"/>
      <c r="O85" s="98"/>
      <c r="P85" s="98"/>
      <c r="Q85" s="98"/>
    </row>
    <row r="86" spans="1:17" x14ac:dyDescent="0.25">
      <c r="A86" s="98"/>
      <c r="B86" s="98"/>
      <c r="C86" s="98"/>
      <c r="D86" s="98"/>
      <c r="E86" s="98"/>
      <c r="F86" s="98"/>
      <c r="G86" s="98"/>
      <c r="H86" s="124"/>
      <c r="I86" s="98"/>
      <c r="J86" s="122"/>
      <c r="K86" s="122"/>
      <c r="L86" s="98"/>
      <c r="M86" s="98"/>
      <c r="N86" s="98"/>
      <c r="O86" s="98"/>
      <c r="P86" s="98"/>
      <c r="Q86" s="98"/>
    </row>
    <row r="87" spans="1:17" x14ac:dyDescent="0.25">
      <c r="A87" s="98"/>
      <c r="B87" s="98"/>
      <c r="C87" s="98"/>
      <c r="D87" s="98"/>
      <c r="E87" s="98"/>
      <c r="F87" s="98"/>
      <c r="G87" s="98"/>
      <c r="H87" s="124"/>
      <c r="I87" s="122"/>
      <c r="J87" s="122"/>
      <c r="K87" s="122"/>
      <c r="L87" s="98"/>
      <c r="M87" s="98"/>
      <c r="N87" s="98"/>
      <c r="O87" s="98"/>
      <c r="P87" s="98"/>
      <c r="Q87" s="98"/>
    </row>
    <row r="88" spans="1:17" x14ac:dyDescent="0.25">
      <c r="A88" s="98"/>
      <c r="B88" s="98"/>
      <c r="C88" s="98"/>
      <c r="D88" s="98"/>
      <c r="E88" s="98"/>
      <c r="F88" s="98"/>
      <c r="G88" s="98"/>
      <c r="H88" s="123"/>
      <c r="I88" s="123"/>
      <c r="J88" s="123"/>
      <c r="K88" s="123"/>
      <c r="L88" s="123"/>
      <c r="M88" s="123"/>
      <c r="N88" s="123"/>
      <c r="O88" s="123"/>
      <c r="P88" s="123"/>
      <c r="Q88" s="123"/>
    </row>
    <row r="89" spans="1:17" x14ac:dyDescent="0.25">
      <c r="A89" s="98"/>
      <c r="B89" s="98"/>
      <c r="C89" s="98"/>
      <c r="D89" s="98"/>
      <c r="E89" s="98"/>
      <c r="F89" s="98"/>
      <c r="G89" s="98"/>
      <c r="H89" s="98"/>
      <c r="I89" s="98"/>
      <c r="J89" s="98"/>
      <c r="K89" s="98"/>
      <c r="L89" s="98"/>
      <c r="M89" s="98"/>
      <c r="N89" s="98"/>
      <c r="O89" s="98"/>
      <c r="P89" s="98"/>
      <c r="Q89" s="98"/>
    </row>
    <row r="90" spans="1:17" x14ac:dyDescent="0.25">
      <c r="A90" s="98"/>
      <c r="B90" s="98"/>
      <c r="C90" s="98"/>
      <c r="D90" s="98"/>
      <c r="E90" s="98"/>
      <c r="F90" s="98"/>
      <c r="G90" s="98"/>
      <c r="H90" s="124"/>
      <c r="I90" s="124"/>
      <c r="J90" s="124"/>
      <c r="K90" s="124"/>
      <c r="L90" s="124"/>
      <c r="M90" s="124"/>
      <c r="N90" s="124"/>
      <c r="O90" s="124"/>
      <c r="P90" s="124"/>
      <c r="Q90" s="124"/>
    </row>
    <row r="91" spans="1:17" x14ac:dyDescent="0.25">
      <c r="A91" s="98"/>
      <c r="B91" s="98"/>
      <c r="C91" s="98"/>
      <c r="D91" s="98"/>
      <c r="E91" s="98"/>
      <c r="F91" s="98"/>
      <c r="G91" s="98"/>
      <c r="H91" s="125"/>
      <c r="I91" s="125"/>
      <c r="J91" s="125"/>
      <c r="K91" s="125"/>
      <c r="L91" s="125"/>
      <c r="M91" s="125"/>
      <c r="N91" s="125"/>
      <c r="O91" s="125"/>
      <c r="P91" s="125"/>
      <c r="Q91" s="125"/>
    </row>
    <row r="92" spans="1:17" x14ac:dyDescent="0.25">
      <c r="A92" s="98"/>
      <c r="B92" s="98"/>
      <c r="C92" s="98"/>
      <c r="D92" s="98"/>
      <c r="E92" s="98"/>
      <c r="F92" s="98"/>
      <c r="G92" s="98"/>
      <c r="H92" s="98"/>
      <c r="I92" s="98"/>
      <c r="J92" s="98"/>
      <c r="K92" s="98"/>
      <c r="L92" s="98"/>
      <c r="M92" s="98"/>
      <c r="N92" s="98"/>
      <c r="O92" s="98"/>
      <c r="P92" s="98"/>
      <c r="Q92" s="98"/>
    </row>
    <row r="93" spans="1:17" x14ac:dyDescent="0.25">
      <c r="A93" s="98"/>
      <c r="B93" s="98"/>
      <c r="C93" s="98"/>
      <c r="D93" s="98"/>
      <c r="E93" s="98"/>
      <c r="F93" s="98"/>
      <c r="G93" s="98"/>
      <c r="H93" s="123"/>
      <c r="I93" s="123"/>
      <c r="J93" s="123"/>
      <c r="K93" s="123"/>
      <c r="L93" s="123"/>
      <c r="M93" s="123"/>
      <c r="N93" s="123"/>
      <c r="O93" s="123"/>
      <c r="P93" s="123"/>
      <c r="Q93" s="126"/>
    </row>
    <row r="94" spans="1:17" x14ac:dyDescent="0.25">
      <c r="A94" s="98"/>
      <c r="B94" s="98"/>
      <c r="C94" s="98"/>
      <c r="D94" s="98"/>
      <c r="E94" s="98"/>
      <c r="F94" s="98"/>
      <c r="G94" s="98"/>
      <c r="H94" s="123"/>
      <c r="I94" s="123"/>
      <c r="J94" s="123"/>
      <c r="K94" s="123"/>
      <c r="L94" s="123"/>
      <c r="M94" s="123"/>
      <c r="N94" s="123"/>
      <c r="O94" s="123"/>
      <c r="P94" s="123"/>
      <c r="Q94" s="126"/>
    </row>
    <row r="95" spans="1:17" x14ac:dyDescent="0.25">
      <c r="A95" s="98"/>
      <c r="B95" s="98"/>
      <c r="C95" s="98"/>
      <c r="D95" s="98"/>
      <c r="E95" s="98"/>
      <c r="F95" s="98"/>
      <c r="G95" s="98"/>
      <c r="H95" s="127"/>
      <c r="I95" s="127"/>
      <c r="J95" s="127"/>
      <c r="K95" s="127"/>
      <c r="L95" s="127"/>
      <c r="M95" s="127"/>
      <c r="N95" s="127"/>
      <c r="O95" s="127"/>
      <c r="P95" s="116"/>
      <c r="Q95" s="128"/>
    </row>
    <row r="96" spans="1:17" x14ac:dyDescent="0.25">
      <c r="A96" s="98"/>
      <c r="B96" s="98"/>
      <c r="C96" s="98"/>
      <c r="D96" s="98"/>
      <c r="E96" s="98"/>
      <c r="F96" s="98"/>
      <c r="G96" s="98"/>
      <c r="H96" s="127"/>
      <c r="I96" s="127"/>
      <c r="J96" s="127"/>
      <c r="K96" s="127"/>
      <c r="L96" s="127"/>
      <c r="M96" s="127"/>
      <c r="N96" s="127"/>
      <c r="O96" s="127"/>
      <c r="P96" s="116"/>
      <c r="Q96" s="128"/>
    </row>
    <row r="97" spans="1:17" x14ac:dyDescent="0.25">
      <c r="A97" s="98"/>
      <c r="B97" s="98"/>
      <c r="C97" s="98"/>
      <c r="D97" s="98"/>
      <c r="E97" s="98"/>
      <c r="F97" s="98"/>
      <c r="G97" s="98"/>
      <c r="H97" s="127"/>
      <c r="I97" s="127"/>
      <c r="J97" s="127"/>
      <c r="K97" s="127"/>
      <c r="L97" s="127"/>
      <c r="M97" s="127"/>
      <c r="N97" s="127"/>
      <c r="O97" s="127"/>
      <c r="P97" s="98"/>
      <c r="Q97" s="129"/>
    </row>
    <row r="98" spans="1:17" x14ac:dyDescent="0.25">
      <c r="A98" s="98"/>
      <c r="B98" s="98"/>
      <c r="C98" s="98"/>
      <c r="D98" s="98"/>
      <c r="E98" s="98"/>
      <c r="F98" s="98"/>
      <c r="G98" s="98"/>
      <c r="H98" s="127"/>
      <c r="I98" s="127"/>
      <c r="J98" s="127"/>
      <c r="K98" s="127"/>
      <c r="L98" s="127"/>
      <c r="M98" s="127"/>
      <c r="N98" s="127"/>
      <c r="O98" s="127"/>
      <c r="P98" s="116"/>
      <c r="Q98" s="128"/>
    </row>
    <row r="99" spans="1:17" x14ac:dyDescent="0.25">
      <c r="A99" s="98"/>
      <c r="B99" s="98"/>
      <c r="C99" s="98"/>
      <c r="D99" s="98"/>
      <c r="E99" s="98"/>
      <c r="F99" s="98"/>
      <c r="G99" s="98"/>
      <c r="H99" s="127"/>
      <c r="I99" s="127"/>
      <c r="J99" s="127"/>
      <c r="K99" s="127"/>
      <c r="L99" s="127"/>
      <c r="M99" s="127"/>
      <c r="N99" s="127"/>
      <c r="O99" s="127"/>
      <c r="P99" s="98"/>
      <c r="Q99" s="129"/>
    </row>
    <row r="100" spans="1:17" x14ac:dyDescent="0.25">
      <c r="A100" s="98"/>
      <c r="B100" s="98"/>
      <c r="C100" s="98"/>
      <c r="D100" s="98"/>
      <c r="E100" s="98"/>
      <c r="F100" s="98"/>
      <c r="G100" s="98"/>
      <c r="H100" s="127"/>
      <c r="I100" s="127"/>
      <c r="J100" s="127"/>
      <c r="K100" s="127"/>
      <c r="L100" s="127"/>
      <c r="M100" s="127"/>
      <c r="N100" s="127"/>
      <c r="O100" s="127"/>
      <c r="P100" s="116"/>
      <c r="Q100" s="128"/>
    </row>
    <row r="101" spans="1:17" x14ac:dyDescent="0.25">
      <c r="A101" s="98"/>
      <c r="B101" s="98"/>
      <c r="C101" s="98"/>
      <c r="D101" s="98"/>
      <c r="E101" s="98"/>
      <c r="F101" s="98"/>
      <c r="G101" s="98"/>
      <c r="H101" s="127"/>
      <c r="I101" s="127"/>
      <c r="J101" s="127"/>
      <c r="K101" s="127"/>
      <c r="L101" s="127"/>
      <c r="M101" s="127"/>
      <c r="N101" s="127"/>
      <c r="O101" s="127"/>
      <c r="P101" s="116"/>
      <c r="Q101" s="130"/>
    </row>
    <row r="102" spans="1:17" x14ac:dyDescent="0.25">
      <c r="A102" s="98"/>
      <c r="B102" s="98"/>
      <c r="C102" s="98"/>
      <c r="D102" s="98"/>
      <c r="E102" s="98"/>
      <c r="F102" s="98"/>
      <c r="G102" s="98"/>
      <c r="H102" s="127"/>
      <c r="I102" s="127"/>
      <c r="J102" s="127"/>
      <c r="K102" s="127"/>
      <c r="L102" s="127"/>
      <c r="M102" s="127"/>
      <c r="N102" s="127"/>
      <c r="O102" s="127"/>
      <c r="P102" s="116"/>
      <c r="Q102" s="130"/>
    </row>
    <row r="103" spans="1:17" x14ac:dyDescent="0.25">
      <c r="A103" s="98"/>
      <c r="B103" s="98"/>
      <c r="C103" s="98"/>
      <c r="D103" s="98"/>
      <c r="E103" s="98"/>
      <c r="F103" s="98"/>
      <c r="G103" s="98"/>
      <c r="H103" s="127"/>
      <c r="I103" s="127"/>
      <c r="J103" s="127"/>
      <c r="K103" s="127"/>
      <c r="L103" s="127"/>
      <c r="M103" s="127"/>
      <c r="N103" s="127"/>
      <c r="O103" s="127"/>
      <c r="P103" s="127"/>
      <c r="Q103" s="131"/>
    </row>
    <row r="104" spans="1:17" x14ac:dyDescent="0.25">
      <c r="A104" s="98"/>
      <c r="B104" s="98"/>
      <c r="C104" s="98"/>
      <c r="D104" s="98"/>
      <c r="E104" s="98"/>
      <c r="F104" s="98"/>
      <c r="G104" s="98"/>
      <c r="H104" s="127"/>
      <c r="I104" s="127"/>
      <c r="J104" s="127"/>
      <c r="K104" s="127"/>
      <c r="L104" s="127"/>
      <c r="M104" s="127"/>
      <c r="N104" s="127"/>
      <c r="O104" s="127"/>
      <c r="P104" s="132"/>
      <c r="Q104" s="133"/>
    </row>
    <row r="105" spans="1:17" x14ac:dyDescent="0.25">
      <c r="A105" s="98"/>
      <c r="B105" s="98"/>
      <c r="C105" s="98"/>
      <c r="D105" s="98"/>
      <c r="E105" s="98"/>
      <c r="F105" s="98"/>
      <c r="G105" s="98"/>
      <c r="H105" s="98"/>
      <c r="I105" s="98"/>
      <c r="J105" s="98"/>
      <c r="K105" s="98"/>
      <c r="L105" s="98"/>
      <c r="M105" s="98"/>
      <c r="N105" s="98"/>
      <c r="O105" s="98"/>
      <c r="P105" s="98"/>
      <c r="Q105" s="98"/>
    </row>
    <row r="106" spans="1:17" x14ac:dyDescent="0.25">
      <c r="A106" s="98"/>
      <c r="B106" s="98"/>
      <c r="C106" s="98"/>
      <c r="D106" s="98"/>
      <c r="E106" s="98"/>
      <c r="F106" s="98"/>
      <c r="G106" s="98"/>
      <c r="H106" s="137"/>
      <c r="I106" s="138"/>
      <c r="J106" s="138"/>
      <c r="K106" s="138"/>
      <c r="L106" s="138"/>
      <c r="M106" s="138"/>
      <c r="N106" s="138"/>
      <c r="O106" s="138"/>
      <c r="P106" s="138"/>
      <c r="Q106" s="138"/>
    </row>
    <row r="107" spans="1:17" x14ac:dyDescent="0.25">
      <c r="A107" s="98"/>
      <c r="B107" s="98"/>
      <c r="C107" s="98"/>
      <c r="D107" s="98"/>
      <c r="E107" s="98"/>
      <c r="F107" s="98"/>
      <c r="G107" s="98"/>
      <c r="H107" s="98"/>
      <c r="I107" s="98"/>
      <c r="J107" s="98"/>
      <c r="K107" s="98"/>
      <c r="L107" s="98"/>
      <c r="M107" s="98"/>
      <c r="N107" s="98"/>
      <c r="O107" s="98"/>
      <c r="P107" s="98"/>
      <c r="Q107" s="98"/>
    </row>
    <row r="108" spans="1:17" x14ac:dyDescent="0.25">
      <c r="A108" s="98"/>
      <c r="B108" s="98"/>
      <c r="C108" s="98"/>
      <c r="D108" s="98"/>
      <c r="E108" s="98"/>
      <c r="F108" s="98"/>
      <c r="G108" s="98"/>
      <c r="H108" s="98"/>
      <c r="I108" s="98"/>
      <c r="J108" s="98"/>
      <c r="K108" s="98"/>
      <c r="L108" s="98"/>
      <c r="M108" s="98"/>
      <c r="N108" s="98"/>
      <c r="O108" s="98"/>
      <c r="P108" s="98"/>
      <c r="Q108" s="98"/>
    </row>
    <row r="109" spans="1:17" x14ac:dyDescent="0.25">
      <c r="A109" s="98"/>
      <c r="B109" s="98"/>
      <c r="C109" s="98"/>
      <c r="D109" s="98"/>
      <c r="E109" s="98"/>
      <c r="F109" s="98"/>
      <c r="G109" s="98"/>
      <c r="H109" s="116"/>
      <c r="I109" s="116"/>
      <c r="J109" s="116"/>
      <c r="K109" s="117"/>
      <c r="L109" s="118"/>
      <c r="M109" s="118"/>
      <c r="N109" s="118"/>
      <c r="O109" s="117"/>
      <c r="P109" s="116"/>
      <c r="Q109" s="116"/>
    </row>
    <row r="110" spans="1:17" x14ac:dyDescent="0.25">
      <c r="A110" s="98"/>
      <c r="B110" s="98"/>
      <c r="C110" s="98"/>
      <c r="D110" s="98"/>
      <c r="E110" s="98"/>
      <c r="F110" s="98"/>
      <c r="G110" s="98"/>
      <c r="H110" s="98"/>
      <c r="I110" s="98"/>
      <c r="J110" s="98"/>
      <c r="K110" s="117"/>
      <c r="L110" s="117"/>
      <c r="M110" s="117"/>
      <c r="N110" s="117"/>
      <c r="O110" s="117"/>
      <c r="P110" s="98"/>
      <c r="Q110" s="98"/>
    </row>
    <row r="111" spans="1:17" x14ac:dyDescent="0.25">
      <c r="A111" s="98"/>
      <c r="B111" s="98"/>
      <c r="C111" s="98"/>
      <c r="D111" s="98"/>
      <c r="E111" s="98"/>
      <c r="F111" s="98"/>
      <c r="G111" s="98"/>
      <c r="H111" s="98"/>
      <c r="I111" s="98"/>
      <c r="J111" s="98"/>
      <c r="K111" s="117"/>
      <c r="L111" s="139"/>
      <c r="M111" s="139"/>
      <c r="N111" s="139"/>
      <c r="O111" s="140"/>
      <c r="P111" s="116"/>
      <c r="Q111" s="116"/>
    </row>
    <row r="112" spans="1:17" x14ac:dyDescent="0.25">
      <c r="A112" s="98"/>
      <c r="B112" s="98"/>
      <c r="C112" s="98"/>
      <c r="D112" s="98"/>
      <c r="E112" s="98"/>
      <c r="F112" s="98"/>
      <c r="G112" s="98"/>
      <c r="H112" s="127"/>
      <c r="I112" s="127"/>
      <c r="J112" s="127"/>
      <c r="K112" s="127"/>
      <c r="L112" s="127"/>
      <c r="M112" s="127"/>
      <c r="N112" s="127"/>
      <c r="O112" s="127"/>
      <c r="P112" s="127"/>
      <c r="Q112" s="127"/>
    </row>
    <row r="113" spans="1:17" x14ac:dyDescent="0.25">
      <c r="A113" s="98"/>
      <c r="B113" s="98"/>
      <c r="C113" s="98"/>
      <c r="D113" s="98"/>
      <c r="E113" s="98"/>
      <c r="F113" s="98"/>
      <c r="G113" s="98"/>
      <c r="H113" s="98"/>
      <c r="I113" s="98"/>
      <c r="J113" s="98"/>
      <c r="K113" s="98"/>
      <c r="L113" s="98"/>
      <c r="M113" s="98"/>
      <c r="N113" s="98"/>
      <c r="O113" s="98"/>
      <c r="P113" s="98"/>
      <c r="Q113" s="98"/>
    </row>
    <row r="114" spans="1:17" x14ac:dyDescent="0.25">
      <c r="A114" s="98"/>
      <c r="B114" s="98"/>
      <c r="C114" s="98"/>
      <c r="D114" s="98"/>
      <c r="E114" s="98"/>
      <c r="F114" s="98"/>
      <c r="G114" s="98"/>
      <c r="H114" s="127"/>
      <c r="I114" s="127"/>
      <c r="J114" s="127"/>
      <c r="K114" s="127"/>
      <c r="L114" s="127"/>
      <c r="M114" s="127"/>
      <c r="N114" s="127"/>
      <c r="O114" s="127"/>
      <c r="P114" s="127"/>
      <c r="Q114" s="127"/>
    </row>
    <row r="115" spans="1:17" x14ac:dyDescent="0.25">
      <c r="A115" s="98"/>
      <c r="B115" s="98"/>
      <c r="C115" s="98"/>
      <c r="D115" s="98"/>
      <c r="E115" s="98"/>
      <c r="F115" s="98"/>
      <c r="G115" s="98"/>
      <c r="H115" s="98"/>
      <c r="I115" s="98"/>
      <c r="J115" s="98"/>
      <c r="K115" s="98"/>
      <c r="L115" s="98"/>
      <c r="M115" s="98"/>
      <c r="N115" s="98"/>
      <c r="O115" s="98"/>
      <c r="P115" s="98"/>
      <c r="Q115" s="98"/>
    </row>
    <row r="116" spans="1:17" x14ac:dyDescent="0.25">
      <c r="A116" s="98"/>
      <c r="B116" s="98"/>
      <c r="C116" s="98"/>
      <c r="D116" s="98"/>
      <c r="E116" s="98"/>
      <c r="F116" s="98"/>
      <c r="G116" s="98"/>
      <c r="H116" s="98"/>
      <c r="I116" s="98"/>
      <c r="J116" s="98"/>
      <c r="K116" s="98"/>
      <c r="L116" s="98"/>
      <c r="M116" s="98"/>
      <c r="N116" s="98"/>
      <c r="O116" s="98"/>
      <c r="P116" s="98"/>
      <c r="Q116" s="98"/>
    </row>
    <row r="117" spans="1:17" x14ac:dyDescent="0.25">
      <c r="A117" s="98"/>
      <c r="B117" s="98"/>
      <c r="C117" s="98"/>
      <c r="D117" s="98"/>
      <c r="E117" s="98"/>
      <c r="F117" s="98"/>
      <c r="G117" s="98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</row>
    <row r="118" spans="1:17" x14ac:dyDescent="0.25">
      <c r="A118" s="98"/>
      <c r="B118" s="98"/>
      <c r="C118" s="98"/>
      <c r="D118" s="98"/>
      <c r="E118" s="98"/>
      <c r="F118" s="98"/>
      <c r="G118" s="98"/>
      <c r="H118" s="98"/>
      <c r="I118" s="98"/>
      <c r="J118" s="98"/>
      <c r="K118" s="98"/>
      <c r="L118" s="98"/>
      <c r="M118" s="98"/>
      <c r="N118" s="98"/>
      <c r="O118" s="98"/>
      <c r="P118" s="98"/>
      <c r="Q118" s="98"/>
    </row>
    <row r="119" spans="1:17" x14ac:dyDescent="0.25">
      <c r="A119" s="98"/>
      <c r="B119" s="98"/>
      <c r="C119" s="98"/>
      <c r="D119" s="98"/>
      <c r="E119" s="98"/>
      <c r="F119" s="98"/>
      <c r="G119" s="98"/>
      <c r="H119" s="122"/>
      <c r="I119" s="122"/>
      <c r="J119" s="122"/>
      <c r="K119" s="122"/>
      <c r="L119" s="98"/>
      <c r="M119" s="98"/>
      <c r="N119" s="135"/>
      <c r="O119" s="135"/>
      <c r="P119" s="135"/>
      <c r="Q119" s="135"/>
    </row>
    <row r="120" spans="1:17" x14ac:dyDescent="0.25">
      <c r="A120" s="98"/>
      <c r="B120" s="98"/>
      <c r="C120" s="98"/>
      <c r="D120" s="98"/>
      <c r="E120" s="98"/>
      <c r="F120" s="98"/>
      <c r="G120" s="98"/>
      <c r="H120" s="123"/>
      <c r="I120" s="123"/>
      <c r="J120" s="123"/>
      <c r="K120" s="123"/>
      <c r="L120" s="98"/>
      <c r="M120" s="121"/>
      <c r="N120" s="136"/>
      <c r="O120" s="98"/>
      <c r="P120" s="98"/>
      <c r="Q120" s="98"/>
    </row>
    <row r="121" spans="1:17" x14ac:dyDescent="0.25">
      <c r="A121" s="98"/>
      <c r="B121" s="98"/>
      <c r="C121" s="98"/>
      <c r="D121" s="98"/>
      <c r="E121" s="98"/>
      <c r="F121" s="98"/>
      <c r="G121" s="98"/>
      <c r="H121" s="98"/>
      <c r="I121" s="98"/>
      <c r="J121" s="98"/>
      <c r="K121" s="98"/>
      <c r="L121" s="98"/>
      <c r="M121" s="98"/>
      <c r="N121" s="98"/>
      <c r="O121" s="98"/>
      <c r="P121" s="98"/>
      <c r="Q121" s="98"/>
    </row>
    <row r="122" spans="1:17" x14ac:dyDescent="0.25">
      <c r="A122" s="98"/>
      <c r="B122" s="98"/>
      <c r="C122" s="98"/>
      <c r="D122" s="98"/>
      <c r="E122" s="98"/>
      <c r="F122" s="98"/>
      <c r="G122" s="98"/>
      <c r="H122" s="123"/>
      <c r="I122" s="123"/>
      <c r="J122" s="123"/>
      <c r="K122" s="123"/>
      <c r="L122" s="98"/>
      <c r="M122" s="98"/>
      <c r="N122" s="98"/>
      <c r="O122" s="98"/>
      <c r="P122" s="98"/>
      <c r="Q122" s="98"/>
    </row>
    <row r="123" spans="1:17" x14ac:dyDescent="0.25">
      <c r="A123" s="98"/>
      <c r="B123" s="98"/>
      <c r="C123" s="98"/>
      <c r="D123" s="98"/>
      <c r="E123" s="98"/>
      <c r="F123" s="98"/>
      <c r="G123" s="98"/>
      <c r="H123" s="98"/>
      <c r="I123" s="98"/>
      <c r="J123" s="98"/>
      <c r="K123" s="98"/>
      <c r="L123" s="98"/>
    </row>
    <row r="124" spans="1:17" x14ac:dyDescent="0.25">
      <c r="A124" s="98"/>
      <c r="B124" s="98"/>
      <c r="C124" s="98"/>
      <c r="D124" s="98"/>
      <c r="E124" s="98"/>
      <c r="F124" s="98"/>
      <c r="G124" s="98"/>
      <c r="H124" s="141"/>
      <c r="I124" s="98"/>
      <c r="J124" s="122"/>
      <c r="K124" s="122"/>
      <c r="L124" s="98"/>
    </row>
    <row r="125" spans="1:17" x14ac:dyDescent="0.25">
      <c r="A125" s="98"/>
      <c r="B125" s="98"/>
      <c r="C125" s="98"/>
      <c r="D125" s="98"/>
      <c r="E125" s="98"/>
      <c r="F125" s="98"/>
      <c r="G125" s="98"/>
      <c r="H125" s="141"/>
      <c r="I125" s="98"/>
      <c r="J125" s="122"/>
      <c r="K125" s="122"/>
      <c r="L125" s="98"/>
    </row>
    <row r="126" spans="1:17" x14ac:dyDescent="0.25">
      <c r="A126" s="98"/>
      <c r="B126" s="98"/>
      <c r="C126" s="98"/>
      <c r="D126" s="98"/>
      <c r="E126" s="98"/>
      <c r="F126" s="98"/>
      <c r="G126" s="98"/>
      <c r="H126" s="141"/>
      <c r="I126" s="98"/>
      <c r="J126" s="122"/>
      <c r="K126" s="122"/>
      <c r="L126" s="98"/>
    </row>
    <row r="127" spans="1:17" x14ac:dyDescent="0.25">
      <c r="A127" s="98"/>
      <c r="B127" s="98"/>
      <c r="C127" s="98"/>
      <c r="D127" s="98"/>
      <c r="E127" s="98"/>
      <c r="F127" s="98"/>
      <c r="G127" s="98"/>
    </row>
    <row r="128" spans="1:17" x14ac:dyDescent="0.25">
      <c r="A128" s="98"/>
      <c r="B128" s="98"/>
      <c r="C128" s="98"/>
      <c r="D128" s="98"/>
      <c r="E128" s="98"/>
      <c r="F128" s="98"/>
      <c r="G128" s="98"/>
    </row>
    <row r="129" spans="1:7" x14ac:dyDescent="0.25">
      <c r="A129" s="98"/>
      <c r="B129" s="98"/>
      <c r="C129" s="98"/>
      <c r="D129" s="98"/>
      <c r="E129" s="98"/>
      <c r="F129" s="98"/>
      <c r="G129" s="98"/>
    </row>
    <row r="130" spans="1:7" x14ac:dyDescent="0.25">
      <c r="A130" s="98"/>
      <c r="B130" s="98"/>
      <c r="C130" s="98"/>
      <c r="D130" s="98"/>
      <c r="E130" s="98"/>
      <c r="F130" s="98"/>
      <c r="G130" s="98"/>
    </row>
    <row r="131" spans="1:7" x14ac:dyDescent="0.25">
      <c r="A131" s="98"/>
      <c r="B131" s="98"/>
      <c r="C131" s="98"/>
      <c r="D131" s="98"/>
      <c r="E131" s="98"/>
      <c r="F131" s="98"/>
      <c r="G131" s="98"/>
    </row>
    <row r="132" spans="1:7" x14ac:dyDescent="0.25">
      <c r="A132" s="98" t="s">
        <v>42</v>
      </c>
      <c r="B132" s="98"/>
      <c r="C132" s="98"/>
      <c r="D132" s="98"/>
      <c r="E132" s="98"/>
      <c r="F132" s="98"/>
      <c r="G132" s="98"/>
    </row>
    <row r="133" spans="1:7" x14ac:dyDescent="0.25">
      <c r="A133" s="98" t="s">
        <v>15</v>
      </c>
      <c r="B133" s="98"/>
      <c r="C133" s="98"/>
      <c r="D133" s="98"/>
      <c r="E133" s="98"/>
      <c r="F133" s="98"/>
      <c r="G133" s="98"/>
    </row>
    <row r="134" spans="1:7" x14ac:dyDescent="0.25">
      <c r="A134" s="98" t="s">
        <v>28</v>
      </c>
      <c r="B134" s="98"/>
      <c r="C134" s="98"/>
      <c r="D134" s="98"/>
      <c r="E134" s="98"/>
      <c r="F134" s="98"/>
      <c r="G134" s="98"/>
    </row>
    <row r="135" spans="1:7" x14ac:dyDescent="0.25">
      <c r="A135" s="98" t="s">
        <v>36</v>
      </c>
      <c r="B135" s="98"/>
      <c r="C135" s="98"/>
      <c r="D135" s="98"/>
      <c r="E135" s="98"/>
      <c r="F135" s="98"/>
      <c r="G135" s="98"/>
    </row>
    <row r="136" spans="1:7" x14ac:dyDescent="0.25">
      <c r="A136" s="98" t="s">
        <v>52</v>
      </c>
      <c r="B136" s="98"/>
      <c r="C136" s="98"/>
      <c r="D136" s="98"/>
      <c r="E136" s="98"/>
      <c r="F136" s="98"/>
      <c r="G136" s="98"/>
    </row>
    <row r="137" spans="1:7" x14ac:dyDescent="0.25">
      <c r="A137" s="98" t="s">
        <v>65</v>
      </c>
      <c r="B137" s="98"/>
      <c r="C137" s="98"/>
      <c r="D137" s="98"/>
      <c r="E137" s="98"/>
      <c r="F137" s="98"/>
      <c r="G137" s="98"/>
    </row>
    <row r="138" spans="1:7" x14ac:dyDescent="0.25">
      <c r="A138" s="98" t="s">
        <v>80</v>
      </c>
      <c r="B138" s="98"/>
      <c r="C138" s="98"/>
      <c r="D138" s="98"/>
      <c r="E138" s="98"/>
      <c r="F138" s="98"/>
      <c r="G138" s="98"/>
    </row>
    <row r="139" spans="1:7" x14ac:dyDescent="0.25">
      <c r="A139" s="98" t="s">
        <v>88</v>
      </c>
    </row>
    <row r="140" spans="1:7" x14ac:dyDescent="0.25">
      <c r="A140" s="98" t="s">
        <v>97</v>
      </c>
    </row>
  </sheetData>
  <mergeCells count="44">
    <mergeCell ref="H14:Q14"/>
    <mergeCell ref="H2:Q2"/>
    <mergeCell ref="I3:Q3"/>
    <mergeCell ref="I4:Q4"/>
    <mergeCell ref="H5:Q5"/>
    <mergeCell ref="H6:Q6"/>
    <mergeCell ref="H8:Q8"/>
    <mergeCell ref="H9:Q9"/>
    <mergeCell ref="H11:O11"/>
    <mergeCell ref="P11:Q11"/>
    <mergeCell ref="H12:O12"/>
    <mergeCell ref="P12:Q12"/>
    <mergeCell ref="H24:O24"/>
    <mergeCell ref="S24:U24"/>
    <mergeCell ref="H20:O21"/>
    <mergeCell ref="P20:P21"/>
    <mergeCell ref="Q20:Q21"/>
    <mergeCell ref="S20:U21"/>
    <mergeCell ref="X20:X21"/>
    <mergeCell ref="H22:O22"/>
    <mergeCell ref="S22:U22"/>
    <mergeCell ref="H23:O23"/>
    <mergeCell ref="S23:U23"/>
    <mergeCell ref="V20:V21"/>
    <mergeCell ref="W20:W21"/>
    <mergeCell ref="H25:O25"/>
    <mergeCell ref="S25:U25"/>
    <mergeCell ref="H26:O26"/>
    <mergeCell ref="S26:U26"/>
    <mergeCell ref="H27:O27"/>
    <mergeCell ref="S27:U27"/>
    <mergeCell ref="H28:O28"/>
    <mergeCell ref="S28:U28"/>
    <mergeCell ref="H29:O29"/>
    <mergeCell ref="S29:U29"/>
    <mergeCell ref="H30:O30"/>
    <mergeCell ref="S30:U30"/>
    <mergeCell ref="H44:Q44"/>
    <mergeCell ref="H31:O31"/>
    <mergeCell ref="H33:H34"/>
    <mergeCell ref="I33:Q34"/>
    <mergeCell ref="H35:Q35"/>
    <mergeCell ref="H39:Q39"/>
    <mergeCell ref="H41:Q41"/>
  </mergeCells>
  <conditionalFormatting sqref="H31:Q31">
    <cfRule type="expression" dxfId="2" priority="3">
      <formula>$H$9="NÃO DESONERADO"</formula>
    </cfRule>
  </conditionalFormatting>
  <conditionalFormatting sqref="S30:U30">
    <cfRule type="cellIs" dxfId="1" priority="1" operator="equal">
      <formula>"OK!"</formula>
    </cfRule>
    <cfRule type="cellIs" dxfId="0" priority="2" operator="equal">
      <formula>"FORA DO INTERVALO!"</formula>
    </cfRule>
  </conditionalFormatting>
  <dataValidations disablePrompts="1" count="2">
    <dataValidation type="list" allowBlank="1" showInputMessage="1" showErrorMessage="1" sqref="H9:Q9">
      <formula1>"(SELECIONAR),NÃO SE APLICA,DESONERADO,NÃO DESONERADO"</formula1>
    </dataValidation>
    <dataValidation type="list" allowBlank="1" showInputMessage="1" showErrorMessage="1" sqref="H6:Q6">
      <formula1>$A$132:$A$140</formula1>
    </dataValidation>
  </dataValidations>
  <printOptions horizontalCentered="1"/>
  <pageMargins left="0.31496062992125984" right="0.31496062992125984" top="0.59055118110236227" bottom="0.47244094488188981" header="0" footer="0"/>
  <pageSetup paperSize="9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7"/>
  <dimension ref="B2:L13"/>
  <sheetViews>
    <sheetView zoomScaleNormal="100" workbookViewId="0">
      <selection activeCell="F20" sqref="F20"/>
    </sheetView>
  </sheetViews>
  <sheetFormatPr defaultRowHeight="15" x14ac:dyDescent="0.25"/>
  <cols>
    <col min="2" max="2" width="13.28515625" style="1" bestFit="1" customWidth="1"/>
    <col min="3" max="3" width="18.140625" style="1" bestFit="1" customWidth="1"/>
    <col min="4" max="4" width="12.5703125" style="1" bestFit="1" customWidth="1"/>
    <col min="5" max="5" width="9.7109375" style="1" bestFit="1" customWidth="1"/>
    <col min="6" max="6" width="43.85546875" style="1" bestFit="1" customWidth="1"/>
    <col min="7" max="7" width="23.5703125" style="1" bestFit="1" customWidth="1"/>
    <col min="8" max="8" width="19.28515625" style="1" bestFit="1" customWidth="1"/>
    <col min="9" max="10" width="5" style="2" bestFit="1" customWidth="1"/>
    <col min="12" max="12" width="56.140625" bestFit="1" customWidth="1"/>
  </cols>
  <sheetData>
    <row r="2" spans="2:12" s="148" customFormat="1" x14ac:dyDescent="0.25">
      <c r="B2" s="146" t="s">
        <v>145</v>
      </c>
      <c r="C2" s="146" t="s">
        <v>200</v>
      </c>
      <c r="D2" s="146" t="s">
        <v>199</v>
      </c>
      <c r="E2" s="146" t="s">
        <v>198</v>
      </c>
      <c r="F2" s="146" t="s">
        <v>197</v>
      </c>
      <c r="G2" s="146" t="s">
        <v>142</v>
      </c>
      <c r="H2" s="146"/>
      <c r="I2" s="147" t="s">
        <v>177</v>
      </c>
      <c r="J2" s="147" t="s">
        <v>196</v>
      </c>
    </row>
    <row r="3" spans="2:12" x14ac:dyDescent="0.25">
      <c r="B3" s="142" t="s">
        <v>185</v>
      </c>
      <c r="C3" s="149">
        <v>5.3</v>
      </c>
      <c r="D3" s="149">
        <v>2.2000000000000002</v>
      </c>
      <c r="E3" s="150">
        <f>C3*D3</f>
        <v>11.66</v>
      </c>
      <c r="F3" s="145" t="str">
        <f>CONCATENATE(G3,", ",H3," ",I3,J3)</f>
        <v>Av. Alfredo Trentim, de frente ao número 354.</v>
      </c>
      <c r="G3" s="142" t="s">
        <v>178</v>
      </c>
      <c r="H3" s="142" t="s">
        <v>184</v>
      </c>
      <c r="I3" s="143">
        <v>354</v>
      </c>
      <c r="J3" s="143" t="s">
        <v>196</v>
      </c>
      <c r="L3" t="str">
        <f>CONCATENATE(B3,":"," ",G3,", ",H3," ",I3,J3)</f>
        <v>LOMBADA 01: Av. Alfredo Trentim, de frente ao número 354.</v>
      </c>
    </row>
    <row r="4" spans="2:12" x14ac:dyDescent="0.25">
      <c r="B4" s="142" t="s">
        <v>186</v>
      </c>
      <c r="C4" s="149">
        <v>6</v>
      </c>
      <c r="D4" s="149">
        <v>2.2000000000000002</v>
      </c>
      <c r="E4" s="150">
        <f t="shared" ref="E4:E12" si="0">C4*D4</f>
        <v>13.200000000000001</v>
      </c>
      <c r="F4" s="145" t="str">
        <f t="shared" ref="F4:F12" si="1">CONCATENATE(G4,", ",H4," ",I4,J4)</f>
        <v>Av. Aurelio Orlandi, de frente ao número 158.</v>
      </c>
      <c r="G4" s="142" t="s">
        <v>179</v>
      </c>
      <c r="H4" s="142" t="s">
        <v>184</v>
      </c>
      <c r="I4" s="143">
        <v>158</v>
      </c>
      <c r="J4" s="143" t="s">
        <v>196</v>
      </c>
      <c r="L4" t="str">
        <f t="shared" ref="L4:L12" si="2">CONCATENATE(B4,":"," ",G4,", ",H4," ",I4,J4)</f>
        <v>LOMBADA 02: Av. Aurelio Orlandi, de frente ao número 158.</v>
      </c>
    </row>
    <row r="5" spans="2:12" x14ac:dyDescent="0.25">
      <c r="B5" s="142" t="s">
        <v>187</v>
      </c>
      <c r="C5" s="149">
        <v>6</v>
      </c>
      <c r="D5" s="149">
        <v>2.2000000000000002</v>
      </c>
      <c r="E5" s="150">
        <f t="shared" si="0"/>
        <v>13.200000000000001</v>
      </c>
      <c r="F5" s="145" t="str">
        <f t="shared" si="1"/>
        <v>Av. Aurelio Orlandi, de frente ao número 318.</v>
      </c>
      <c r="G5" s="142" t="s">
        <v>179</v>
      </c>
      <c r="H5" s="142" t="s">
        <v>184</v>
      </c>
      <c r="I5" s="143">
        <v>318</v>
      </c>
      <c r="J5" s="143" t="s">
        <v>196</v>
      </c>
      <c r="L5" t="str">
        <f t="shared" si="2"/>
        <v>LOMBADA 03: Av. Aurelio Orlandi, de frente ao número 318.</v>
      </c>
    </row>
    <row r="6" spans="2:12" x14ac:dyDescent="0.25">
      <c r="B6" s="142" t="s">
        <v>188</v>
      </c>
      <c r="C6" s="149">
        <v>7.4</v>
      </c>
      <c r="D6" s="149">
        <v>2.2000000000000002</v>
      </c>
      <c r="E6" s="150">
        <f t="shared" si="0"/>
        <v>16.28</v>
      </c>
      <c r="F6" s="145" t="str">
        <f t="shared" si="1"/>
        <v>Rua Ângelo Mancini, de frente ao número 336.</v>
      </c>
      <c r="G6" s="142" t="s">
        <v>180</v>
      </c>
      <c r="H6" s="142" t="s">
        <v>184</v>
      </c>
      <c r="I6" s="143">
        <v>336</v>
      </c>
      <c r="J6" s="143" t="s">
        <v>196</v>
      </c>
      <c r="L6" t="str">
        <f t="shared" si="2"/>
        <v>LOMBADA 04: Rua Ângelo Mancini, de frente ao número 336.</v>
      </c>
    </row>
    <row r="7" spans="2:12" x14ac:dyDescent="0.25">
      <c r="B7" s="142" t="s">
        <v>189</v>
      </c>
      <c r="C7" s="149">
        <v>7.2</v>
      </c>
      <c r="D7" s="149">
        <v>2.2000000000000002</v>
      </c>
      <c r="E7" s="150">
        <f t="shared" si="0"/>
        <v>15.840000000000002</v>
      </c>
      <c r="F7" s="145" t="str">
        <f t="shared" si="1"/>
        <v>Rua Bento de Abreu, de frente ao número 218.</v>
      </c>
      <c r="G7" s="142" t="s">
        <v>181</v>
      </c>
      <c r="H7" s="142" t="s">
        <v>184</v>
      </c>
      <c r="I7" s="143">
        <v>218</v>
      </c>
      <c r="J7" s="143" t="s">
        <v>196</v>
      </c>
      <c r="L7" t="str">
        <f t="shared" si="2"/>
        <v>LOMBADA 05: Rua Bento de Abreu, de frente ao número 218.</v>
      </c>
    </row>
    <row r="8" spans="2:12" x14ac:dyDescent="0.25">
      <c r="B8" s="142" t="s">
        <v>190</v>
      </c>
      <c r="C8" s="149">
        <v>7.2</v>
      </c>
      <c r="D8" s="149">
        <v>2.2000000000000002</v>
      </c>
      <c r="E8" s="150">
        <f t="shared" si="0"/>
        <v>15.840000000000002</v>
      </c>
      <c r="F8" s="145" t="str">
        <f t="shared" si="1"/>
        <v>Rua Bento de Abreu, de frente ao número 398.</v>
      </c>
      <c r="G8" s="142" t="s">
        <v>181</v>
      </c>
      <c r="H8" s="142" t="s">
        <v>184</v>
      </c>
      <c r="I8" s="143">
        <v>398</v>
      </c>
      <c r="J8" s="143" t="s">
        <v>196</v>
      </c>
      <c r="L8" t="str">
        <f t="shared" si="2"/>
        <v>LOMBADA 06: Rua Bento de Abreu, de frente ao número 398.</v>
      </c>
    </row>
    <row r="9" spans="2:12" x14ac:dyDescent="0.25">
      <c r="B9" s="142" t="s">
        <v>191</v>
      </c>
      <c r="C9" s="149">
        <v>7.2</v>
      </c>
      <c r="D9" s="149">
        <v>2.2000000000000002</v>
      </c>
      <c r="E9" s="150">
        <f t="shared" si="0"/>
        <v>15.840000000000002</v>
      </c>
      <c r="F9" s="145" t="str">
        <f t="shared" si="1"/>
        <v>Rua Bento de Abreu, de frente ao número 570.</v>
      </c>
      <c r="G9" s="142" t="s">
        <v>181</v>
      </c>
      <c r="H9" s="142" t="s">
        <v>184</v>
      </c>
      <c r="I9" s="143">
        <v>570</v>
      </c>
      <c r="J9" s="143" t="s">
        <v>196</v>
      </c>
      <c r="L9" t="str">
        <f t="shared" si="2"/>
        <v>LOMBADA 07: Rua Bento de Abreu, de frente ao número 570.</v>
      </c>
    </row>
    <row r="10" spans="2:12" x14ac:dyDescent="0.25">
      <c r="B10" s="142" t="s">
        <v>192</v>
      </c>
      <c r="C10" s="149">
        <v>7.6</v>
      </c>
      <c r="D10" s="149">
        <v>2.2000000000000002</v>
      </c>
      <c r="E10" s="150">
        <f t="shared" si="0"/>
        <v>16.72</v>
      </c>
      <c r="F10" s="145" t="str">
        <f t="shared" si="1"/>
        <v>Rua dos Andradas, de frente ao número 1027.</v>
      </c>
      <c r="G10" s="142" t="s">
        <v>182</v>
      </c>
      <c r="H10" s="142" t="s">
        <v>184</v>
      </c>
      <c r="I10" s="143">
        <v>1027</v>
      </c>
      <c r="J10" s="143" t="s">
        <v>196</v>
      </c>
      <c r="L10" t="str">
        <f t="shared" si="2"/>
        <v>LOMBADA 08: Rua dos Andradas, de frente ao número 1027.</v>
      </c>
    </row>
    <row r="11" spans="2:12" x14ac:dyDescent="0.25">
      <c r="B11" s="142" t="s">
        <v>193</v>
      </c>
      <c r="C11" s="149">
        <v>6.8</v>
      </c>
      <c r="D11" s="149">
        <v>2.2000000000000002</v>
      </c>
      <c r="E11" s="150">
        <f t="shared" si="0"/>
        <v>14.96</v>
      </c>
      <c r="F11" s="145" t="str">
        <f t="shared" si="1"/>
        <v>Av. Hermínio Pongeluppe, de frente ao número 299.</v>
      </c>
      <c r="G11" s="142" t="s">
        <v>195</v>
      </c>
      <c r="H11" s="142" t="s">
        <v>184</v>
      </c>
      <c r="I11" s="143">
        <v>299</v>
      </c>
      <c r="J11" s="143" t="s">
        <v>196</v>
      </c>
      <c r="L11" t="str">
        <f t="shared" si="2"/>
        <v>LOMBADA 09: Av. Hermínio Pongeluppe, de frente ao número 299.</v>
      </c>
    </row>
    <row r="12" spans="2:12" x14ac:dyDescent="0.25">
      <c r="B12" s="142" t="s">
        <v>194</v>
      </c>
      <c r="C12" s="149">
        <v>6.8</v>
      </c>
      <c r="D12" s="149">
        <v>2.2000000000000002</v>
      </c>
      <c r="E12" s="150">
        <f t="shared" si="0"/>
        <v>14.96</v>
      </c>
      <c r="F12" s="145" t="str">
        <f t="shared" si="1"/>
        <v>Av. Hermínio Pongeluppe, de frente ao número 276.</v>
      </c>
      <c r="G12" s="142" t="s">
        <v>195</v>
      </c>
      <c r="H12" s="142" t="s">
        <v>184</v>
      </c>
      <c r="I12" s="143">
        <v>276</v>
      </c>
      <c r="J12" s="143" t="s">
        <v>196</v>
      </c>
      <c r="L12" t="str">
        <f t="shared" si="2"/>
        <v>LOMBADA 10: Av. Hermínio Pongeluppe, de frente ao número 276.</v>
      </c>
    </row>
    <row r="13" spans="2:12" x14ac:dyDescent="0.25">
      <c r="B13" s="252" t="s">
        <v>3</v>
      </c>
      <c r="C13" s="253"/>
      <c r="D13" s="254"/>
      <c r="E13" s="151">
        <f>SUM(E3:E12)</f>
        <v>148.50000000000003</v>
      </c>
      <c r="F13" s="144"/>
      <c r="G13" s="142"/>
      <c r="H13" s="142"/>
      <c r="I13" s="143"/>
      <c r="J13" s="143"/>
    </row>
  </sheetData>
  <mergeCells count="1">
    <mergeCell ref="B13:D13"/>
  </mergeCells>
  <phoneticPr fontId="3" type="noConversion"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4</vt:i4>
      </vt:variant>
      <vt:variant>
        <vt:lpstr>Intervalos nomeados</vt:lpstr>
      </vt:variant>
      <vt:variant>
        <vt:i4>9</vt:i4>
      </vt:variant>
    </vt:vector>
  </HeadingPairs>
  <TitlesOfParts>
    <vt:vector size="13" baseType="lpstr">
      <vt:lpstr>Orçamento</vt:lpstr>
      <vt:lpstr>Cronograma</vt:lpstr>
      <vt:lpstr>BDI</vt:lpstr>
      <vt:lpstr>Levantamento</vt:lpstr>
      <vt:lpstr>BDI!Area_de_impressao</vt:lpstr>
      <vt:lpstr>Cronograma!Area_de_impressao</vt:lpstr>
      <vt:lpstr>Orçamento!Area_de_impressao</vt:lpstr>
      <vt:lpstr>BDI!Area_de_impressao_BDI</vt:lpstr>
      <vt:lpstr>Orçamento!Area_de_impressao_Medicao</vt:lpstr>
      <vt:lpstr>Orçamento!Area_de_impressao_Orcamento</vt:lpstr>
      <vt:lpstr>BDI_CORRETO</vt:lpstr>
      <vt:lpstr>Orçamento!Print_Titles</vt:lpstr>
      <vt:lpstr>Orçamento!Titulos_de_impressao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Ademilson Ramos</dc:creator>
  <cp:lastModifiedBy>Win</cp:lastModifiedBy>
  <cp:lastPrinted>2025-11-12T14:27:41Z</cp:lastPrinted>
  <dcterms:created xsi:type="dcterms:W3CDTF">2022-02-23T12:24:33Z</dcterms:created>
  <dcterms:modified xsi:type="dcterms:W3CDTF">2025-11-13T19:39:48Z</dcterms:modified>
</cp:coreProperties>
</file>